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(x)Bows &amp; throwables" sheetId="1" r:id="rId1"/>
    <sheet name="Sharps" sheetId="2" r:id="rId2"/>
    <sheet name="Blunts" sheetId="3" r:id="rId3"/>
    <sheet name="Axes" sheetId="4" r:id="rId4"/>
    <sheet name="Staves" sheetId="5" r:id="rId5"/>
    <sheet name="Claws" sheetId="6" r:id="rId6"/>
    <sheet name="Flasks" sheetId="7" r:id="rId7"/>
    <sheet name="Traps" sheetId="8" r:id="rId8"/>
    <sheet name="Helms" sheetId="9" r:id="rId9"/>
    <sheet name="Armors" sheetId="10" r:id="rId10"/>
    <sheet name="Shields" sheetId="11" r:id="rId11"/>
    <sheet name="Gloves" sheetId="12" r:id="rId12"/>
    <sheet name="Boots" sheetId="13" r:id="rId13"/>
    <sheet name="Belt" sheetId="14" r:id="rId14"/>
    <sheet name="Jewelry" sheetId="15" r:id="rId15"/>
    <sheet name="uID's" sheetId="16" r:id="rId16"/>
    <sheet name="Availability" sheetId="17" r:id="rId17"/>
    <sheet name="sets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A16" authorId="0">
      <text>
        <r>
          <rPr>
            <sz val="11"/>
            <color indexed="8"/>
            <rFont val="Calibri"/>
            <family val="2"/>
          </rPr>
          <t>Damage reduced by: 3</t>
        </r>
      </text>
    </comment>
    <comment ref="A41" authorId="0">
      <text>
        <r>
          <rPr>
            <sz val="11"/>
            <color indexed="8"/>
            <rFont val="Calibri"/>
            <family val="2"/>
          </rPr>
          <t>Damage reduced by: 25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W90" authorId="0">
      <text>
        <r>
          <rPr>
            <sz val="11"/>
            <color indexed="8"/>
            <rFont val="Calibri"/>
            <family val="2"/>
          </rPr>
          <t>2 uniqs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A7" authorId="0">
      <text>
        <r>
          <rPr>
            <sz val="11"/>
            <color indexed="8"/>
            <rFont val="Calibri"/>
            <family val="2"/>
          </rPr>
          <t>Drops only on horor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Drops only on Doom</t>
        </r>
      </text>
    </comment>
    <comment ref="I10" authorId="0">
      <text>
        <r>
          <rPr>
            <sz val="11"/>
            <color indexed="8"/>
            <rFont val="Calibri"/>
            <family val="2"/>
          </rPr>
          <t>Incomplete line</t>
        </r>
      </text>
    </comment>
  </commentList>
</comments>
</file>

<file path=xl/sharedStrings.xml><?xml version="1.0" encoding="utf-8"?>
<sst xmlns="http://schemas.openxmlformats.org/spreadsheetml/2006/main" count="2336" uniqueCount="1575">
  <si>
    <t>item name</t>
  </si>
  <si>
    <t>min_dmg_low</t>
  </si>
  <si>
    <t>min_dmg_high</t>
  </si>
  <si>
    <t>max_dmg_low</t>
  </si>
  <si>
    <t>max_dmg_high</t>
  </si>
  <si>
    <t>dur_min</t>
  </si>
  <si>
    <t>dur_max</t>
  </si>
  <si>
    <t>str_min</t>
  </si>
  <si>
    <t>str_max</t>
  </si>
  <si>
    <t>dex_min</t>
  </si>
  <si>
    <t>dex_max</t>
  </si>
  <si>
    <t>vit_min</t>
  </si>
  <si>
    <t>vit_max</t>
  </si>
  <si>
    <t>qlvl</t>
  </si>
  <si>
    <t>price</t>
  </si>
  <si>
    <t>speed</t>
  </si>
  <si>
    <t>pic</t>
  </si>
  <si>
    <t>uID</t>
  </si>
  <si>
    <t>avg_dmg</t>
  </si>
  <si>
    <t>Light Bow</t>
  </si>
  <si>
    <t>Small Bow</t>
  </si>
  <si>
    <t>Horn Bow</t>
  </si>
  <si>
    <t>Short Bow</t>
  </si>
  <si>
    <t>Recurve Bow</t>
  </si>
  <si>
    <t>Hunting Bow</t>
  </si>
  <si>
    <t>Reflex Bow</t>
  </si>
  <si>
    <t>Composite Bow</t>
  </si>
  <si>
    <t>Short Battle Bow</t>
  </si>
  <si>
    <t>Battle Bow</t>
  </si>
  <si>
    <t>Tight Bow</t>
  </si>
  <si>
    <t>Short War Bow</t>
  </si>
  <si>
    <t>War Bow</t>
  </si>
  <si>
    <t>Crossbow</t>
  </si>
  <si>
    <t>Tight War Bow</t>
  </si>
  <si>
    <t>Compound Bow</t>
  </si>
  <si>
    <t>Elite Bow</t>
  </si>
  <si>
    <t>Precision Bow</t>
  </si>
  <si>
    <t>Ethereal Bow</t>
  </si>
  <si>
    <t>STR line</t>
  </si>
  <si>
    <t>Light Crossbow</t>
  </si>
  <si>
    <t>Short Crossbow</t>
  </si>
  <si>
    <t>Hunting Crossbow</t>
  </si>
  <si>
    <t>Composite Crossbow</t>
  </si>
  <si>
    <t>Recurve Crossbow</t>
  </si>
  <si>
    <t>Repeating Crossbow</t>
  </si>
  <si>
    <t>Compound Crossbow</t>
  </si>
  <si>
    <t>Battle Crossbow</t>
  </si>
  <si>
    <t>War Crossbow</t>
  </si>
  <si>
    <t>Heavy Crossbow</t>
  </si>
  <si>
    <t>Long Bows</t>
  </si>
  <si>
    <r>
      <rPr>
        <b/>
        <sz val="11"/>
        <color indexed="17"/>
        <rFont val="Calibri"/>
        <family val="2"/>
      </rPr>
      <t>Crude Long Bow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</si>
  <si>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>Long Bow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</si>
  <si>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>Heavy Bow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</si>
  <si>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>Edge Bow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</si>
  <si>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>Cedar Bow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</si>
  <si>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Siege Bow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</si>
  <si>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Shadow Bow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</si>
  <si>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Razor Bow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</si>
  <si>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Gothic Bow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</si>
  <si>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Blade Bow </t>
    </r>
    <r>
      <rPr>
        <b/>
        <sz val="11"/>
        <color indexed="51"/>
        <rFont val="Calibri"/>
        <family val="2"/>
      </rPr>
      <t>[Sharpshooter only]</t>
    </r>
  </si>
  <si>
    <r>
      <rPr>
        <b/>
        <sz val="11"/>
        <color indexed="17"/>
        <rFont val="Calibri"/>
        <family val="2"/>
      </rPr>
      <t xml:space="preserve">Great Bow </t>
    </r>
    <r>
      <rPr>
        <b/>
        <sz val="11"/>
        <color indexed="51"/>
        <rFont val="Calibri"/>
        <family val="2"/>
      </rPr>
      <t>[Sharpshooter only]</t>
    </r>
  </si>
  <si>
    <t>Maiden Xbows</t>
  </si>
  <si>
    <t>str</t>
  </si>
  <si>
    <t>dex</t>
  </si>
  <si>
    <t>Maiden Crossbow</t>
  </si>
  <si>
    <t>Shortened Crossbow</t>
  </si>
  <si>
    <t>Long Crossbow</t>
  </si>
  <si>
    <t>Ballistic Crossbow</t>
  </si>
  <si>
    <t>Curved Crossbow</t>
  </si>
  <si>
    <t>Rapid Crossbow</t>
  </si>
  <si>
    <t>Gothic Crossbow</t>
  </si>
  <si>
    <t>Throwing Knives (Assassin)</t>
  </si>
  <si>
    <t>dur_low</t>
  </si>
  <si>
    <t>dur_high</t>
  </si>
  <si>
    <t>str_lo</t>
  </si>
  <si>
    <t>dex_lo</t>
  </si>
  <si>
    <t>vit_lo</t>
  </si>
  <si>
    <t>vit</t>
  </si>
  <si>
    <t>Throwing Knives I</t>
  </si>
  <si>
    <t>3000+168</t>
  </si>
  <si>
    <t>Throwing Knives II</t>
  </si>
  <si>
    <t>2998+168</t>
  </si>
  <si>
    <t>Throwing Knives III</t>
  </si>
  <si>
    <t>3243+168</t>
  </si>
  <si>
    <t>Throwing Knives IV</t>
  </si>
  <si>
    <t>3244+168</t>
  </si>
  <si>
    <t>Throwing Knives V</t>
  </si>
  <si>
    <t>2997+168</t>
  </si>
  <si>
    <t>Throwing Knives VI</t>
  </si>
  <si>
    <t>2999+168</t>
  </si>
  <si>
    <t>Throwing Knives VII</t>
  </si>
  <si>
    <t>2996+168</t>
  </si>
  <si>
    <t>Throwing Knives VIII</t>
  </si>
  <si>
    <t>2995+168</t>
  </si>
  <si>
    <t>x</t>
  </si>
  <si>
    <t>Throwing Knives IX</t>
  </si>
  <si>
    <t>3245+168</t>
  </si>
  <si>
    <t>Throwing Knives X</t>
  </si>
  <si>
    <t>457+168</t>
  </si>
  <si>
    <t>Throwing Knives XI</t>
  </si>
  <si>
    <t>671+168</t>
  </si>
  <si>
    <t>Throwing Knives XII</t>
  </si>
  <si>
    <t>542+168</t>
  </si>
  <si>
    <t>Throwing Knives XIII</t>
  </si>
  <si>
    <t>2994+168</t>
  </si>
  <si>
    <t>Throwing Mallets (Templar)</t>
  </si>
  <si>
    <t>Throwing Mallet I</t>
  </si>
  <si>
    <t>Throwing Mallet II</t>
  </si>
  <si>
    <t>Throwing Mallet III</t>
  </si>
  <si>
    <t>Throwing Mallet IV</t>
  </si>
  <si>
    <t>Throwing Mallet V</t>
  </si>
  <si>
    <t>Throwing Mallet VI</t>
  </si>
  <si>
    <t>Throwing Mallet VII</t>
  </si>
  <si>
    <t>Throwing Mallet VIII</t>
  </si>
  <si>
    <t>Throwing Mallet IX</t>
  </si>
  <si>
    <t>Throwing Mallet X</t>
  </si>
  <si>
    <t>Throwing Mallet XI</t>
  </si>
  <si>
    <t>Throwing Mallet XII</t>
  </si>
  <si>
    <t>Throwing Mallet XIII</t>
  </si>
  <si>
    <t>Warriors line</t>
  </si>
  <si>
    <t>Short Knife</t>
  </si>
  <si>
    <t>Shortened Dagger</t>
  </si>
  <si>
    <t>Leaf Dagger</t>
  </si>
  <si>
    <t>Stiletto</t>
  </si>
  <si>
    <t>Blade</t>
  </si>
  <si>
    <t>Short Sword</t>
  </si>
  <si>
    <t>Weighted Sword</t>
  </si>
  <si>
    <r>
      <rPr>
        <b/>
        <sz val="11"/>
        <color indexed="17"/>
        <rFont val="Calibri"/>
        <family val="2"/>
      </rPr>
      <t xml:space="preserve">Balanced Sword </t>
    </r>
    <r>
      <rPr>
        <b/>
        <sz val="11"/>
        <color indexed="51"/>
        <rFont val="Calibri"/>
        <family val="2"/>
      </rPr>
      <t>[Warrior+Templar]</t>
    </r>
  </si>
  <si>
    <r>
      <rPr>
        <b/>
        <sz val="11"/>
        <color indexed="17"/>
        <rFont val="Calibri"/>
        <family val="2"/>
      </rPr>
      <t xml:space="preserve">Arming Sword </t>
    </r>
    <r>
      <rPr>
        <b/>
        <sz val="11"/>
        <color indexed="51"/>
        <rFont val="Calibri"/>
        <family val="2"/>
      </rPr>
      <t>[Templar]</t>
    </r>
  </si>
  <si>
    <t>Broad Sword</t>
  </si>
  <si>
    <r>
      <rPr>
        <b/>
        <sz val="11"/>
        <color indexed="17"/>
        <rFont val="Calibri"/>
        <family val="2"/>
      </rPr>
      <t>Chaos Sword</t>
    </r>
    <r>
      <rPr>
        <b/>
        <sz val="11"/>
        <color indexed="51"/>
        <rFont val="Calibri"/>
        <family val="2"/>
      </rPr>
      <t xml:space="preserve"> [Inquisitor]</t>
    </r>
  </si>
  <si>
    <t>Serrated Sword</t>
  </si>
  <si>
    <t>Battle Sword</t>
  </si>
  <si>
    <t>Shortened Claymore</t>
  </si>
  <si>
    <t>Jagged Sword</t>
  </si>
  <si>
    <t>Dueling Sword</t>
  </si>
  <si>
    <t>Barbaric Sword</t>
  </si>
  <si>
    <t>War Sword</t>
  </si>
  <si>
    <r>
      <rPr>
        <b/>
        <sz val="11"/>
        <color indexed="17"/>
        <rFont val="Calibri"/>
        <family val="2"/>
      </rPr>
      <t>Cross Hilt Sword</t>
    </r>
    <r>
      <rPr>
        <b/>
        <sz val="11"/>
        <color indexed="51"/>
        <rFont val="Calibri"/>
        <family val="2"/>
      </rPr>
      <t xml:space="preserve"> [Templar]</t>
    </r>
  </si>
  <si>
    <t>Brute Sword</t>
  </si>
  <si>
    <t>Shortened Flamberge</t>
  </si>
  <si>
    <t>Cryptic Sword</t>
  </si>
  <si>
    <t>Heavy  Sword</t>
  </si>
  <si>
    <t>Pointed Sword</t>
  </si>
  <si>
    <t>Executioner line</t>
  </si>
  <si>
    <r>
      <rPr>
        <b/>
        <sz val="11"/>
        <color indexed="17"/>
        <rFont val="Calibri"/>
        <family val="2"/>
      </rPr>
      <t xml:space="preserve">Cleaving Knife </t>
    </r>
    <r>
      <rPr>
        <b/>
        <sz val="11"/>
        <color indexed="51"/>
        <rFont val="Calibri"/>
        <family val="2"/>
      </rPr>
      <t>[Executioner]</t>
    </r>
  </si>
  <si>
    <r>
      <rPr>
        <b/>
        <sz val="11"/>
        <color indexed="17"/>
        <rFont val="Calibri"/>
        <family val="2"/>
      </rPr>
      <t xml:space="preserve">Chopper </t>
    </r>
    <r>
      <rPr>
        <b/>
        <sz val="11"/>
        <color indexed="51"/>
        <rFont val="Calibri"/>
        <family val="2"/>
      </rPr>
      <t>[Executioner]</t>
    </r>
  </si>
  <si>
    <r>
      <rPr>
        <b/>
        <sz val="11"/>
        <color indexed="17"/>
        <rFont val="Calibri"/>
        <family val="2"/>
      </rPr>
      <t xml:space="preserve">Jigsaw </t>
    </r>
    <r>
      <rPr>
        <b/>
        <sz val="11"/>
        <color indexed="51"/>
        <rFont val="Calibri"/>
        <family val="2"/>
      </rPr>
      <t>[Executioner]</t>
    </r>
  </si>
  <si>
    <t>Murmillo &amp; Secutor line</t>
  </si>
  <si>
    <t>mag</t>
  </si>
  <si>
    <t>Pugio</t>
  </si>
  <si>
    <t>Gladius I</t>
  </si>
  <si>
    <t>Gladius II</t>
  </si>
  <si>
    <t>Gladius III</t>
  </si>
  <si>
    <t>Gladius IV</t>
  </si>
  <si>
    <t>Gladius V</t>
  </si>
  <si>
    <t>Gladius VI</t>
  </si>
  <si>
    <t>Gladius VII</t>
  </si>
  <si>
    <t>Gladius VIII</t>
  </si>
  <si>
    <t>Gladius IX</t>
  </si>
  <si>
    <t>DEXTERITY line [ Rogue + Maiden ]</t>
  </si>
  <si>
    <t>Curved Knife</t>
  </si>
  <si>
    <t>Knife</t>
  </si>
  <si>
    <t>Kukri</t>
  </si>
  <si>
    <t>Kris</t>
  </si>
  <si>
    <t>Slim Blade</t>
  </si>
  <si>
    <t>Scimitar</t>
  </si>
  <si>
    <t>Sabre</t>
  </si>
  <si>
    <t>Yatagan</t>
  </si>
  <si>
    <t>Falchion</t>
  </si>
  <si>
    <t>Recurved Saber</t>
  </si>
  <si>
    <t>Cutlass</t>
  </si>
  <si>
    <t>Tulwar</t>
  </si>
  <si>
    <t>Khopesh</t>
  </si>
  <si>
    <t>Rune Blade</t>
  </si>
  <si>
    <t>Guardian + Savage line</t>
  </si>
  <si>
    <t>Estoc</t>
  </si>
  <si>
    <t>Long Sword</t>
  </si>
  <si>
    <t>Highlander Sword</t>
  </si>
  <si>
    <t>Giant Sword</t>
  </si>
  <si>
    <t>Bastard Sword</t>
  </si>
  <si>
    <t>Siege Sword</t>
  </si>
  <si>
    <t>Claymore</t>
  </si>
  <si>
    <t>Two-Handed Sword</t>
  </si>
  <si>
    <t>Gothic Sword</t>
  </si>
  <si>
    <t>GreatSword</t>
  </si>
  <si>
    <t>Flamberge</t>
  </si>
  <si>
    <t>Zweihander</t>
  </si>
  <si>
    <t>Executioning Sword</t>
  </si>
  <si>
    <t>Thraex + Dimachaerus line</t>
  </si>
  <si>
    <t>mLVL</t>
  </si>
  <si>
    <t>xLVL</t>
  </si>
  <si>
    <t>Sica Dagger</t>
  </si>
  <si>
    <t>Sica</t>
  </si>
  <si>
    <t xml:space="preserve">Shortened Sica </t>
  </si>
  <si>
    <t xml:space="preserve">Sica Supina </t>
  </si>
  <si>
    <t xml:space="preserve">Falx </t>
  </si>
  <si>
    <t xml:space="preserve">Battle Sica </t>
  </si>
  <si>
    <t xml:space="preserve">Falcata </t>
  </si>
  <si>
    <t xml:space="preserve">War Sica </t>
  </si>
  <si>
    <t>Great Falcata</t>
  </si>
  <si>
    <t>Kensei line</t>
  </si>
  <si>
    <t>Tanto /1-handed/</t>
  </si>
  <si>
    <t>Tsurugi</t>
  </si>
  <si>
    <t>Chokuto</t>
  </si>
  <si>
    <t>Daito</t>
  </si>
  <si>
    <t>Katana</t>
  </si>
  <si>
    <t>Uchigatana</t>
  </si>
  <si>
    <t>Tachi</t>
  </si>
  <si>
    <t>Long Tachi</t>
  </si>
  <si>
    <t>Nodachi</t>
  </si>
  <si>
    <t>Nagamaki</t>
  </si>
  <si>
    <t>Odachi</t>
  </si>
  <si>
    <t>Great Odachi</t>
  </si>
  <si>
    <t>Shinobi line /1-handed/</t>
  </si>
  <si>
    <t>Kodachi</t>
  </si>
  <si>
    <t>Shinobiken</t>
  </si>
  <si>
    <t>Sutou</t>
  </si>
  <si>
    <t>Jintachi</t>
  </si>
  <si>
    <t>Ninja-To</t>
  </si>
  <si>
    <t>Shinobigatana</t>
  </si>
  <si>
    <t>Dragon Blade</t>
  </si>
  <si>
    <t>Dao</t>
  </si>
  <si>
    <t>Wakizashi</t>
  </si>
  <si>
    <t>Beastmaster specific</t>
  </si>
  <si>
    <t>mag max</t>
  </si>
  <si>
    <t>dex max</t>
  </si>
  <si>
    <t>Ceremonial Dagger</t>
  </si>
  <si>
    <t>Ritual Dagger</t>
  </si>
  <si>
    <t>Gutting Knife</t>
  </si>
  <si>
    <t>Skinning Dagger</t>
  </si>
  <si>
    <t>Flaying Knife</t>
  </si>
  <si>
    <t>Sacrificial Dagger</t>
  </si>
  <si>
    <t>Immolation Dagger</t>
  </si>
  <si>
    <t>STRENGTH line</t>
  </si>
  <si>
    <t>Reinforced Club</t>
  </si>
  <si>
    <t>Small Hammer</t>
  </si>
  <si>
    <t>Light Mace</t>
  </si>
  <si>
    <t>Iron Hammer</t>
  </si>
  <si>
    <t>Infantry Hammer</t>
  </si>
  <si>
    <t>Mace</t>
  </si>
  <si>
    <t>Steel Hammer</t>
  </si>
  <si>
    <t>Morning Star</t>
  </si>
  <si>
    <r>
      <rPr>
        <b/>
        <sz val="11"/>
        <color indexed="17"/>
        <rFont val="Calibri"/>
        <family val="2"/>
      </rPr>
      <t>Hammer</t>
    </r>
    <r>
      <rPr>
        <b/>
        <sz val="11"/>
        <color indexed="51"/>
        <rFont val="Calibri"/>
        <family val="2"/>
      </rPr>
      <t xml:space="preserve"> [Warrior+Templar]</t>
    </r>
  </si>
  <si>
    <t>Battle Hammer</t>
  </si>
  <si>
    <t>Siege Hammer</t>
  </si>
  <si>
    <t>Large Mace</t>
  </si>
  <si>
    <t>Heavy Hammer</t>
  </si>
  <si>
    <t>Siege Mace</t>
  </si>
  <si>
    <t>Heavy Mace</t>
  </si>
  <si>
    <t>Large Hammer</t>
  </si>
  <si>
    <t>War Mace</t>
  </si>
  <si>
    <t>War Hammer</t>
  </si>
  <si>
    <t>Huge Mace</t>
  </si>
  <si>
    <t>Light Maul</t>
  </si>
  <si>
    <t>Gothic Hammer</t>
  </si>
  <si>
    <r>
      <rPr>
        <b/>
        <sz val="11"/>
        <color indexed="17"/>
        <rFont val="Calibri"/>
        <family val="2"/>
      </rPr>
      <t xml:space="preserve">Bone Club </t>
    </r>
    <r>
      <rPr>
        <b/>
        <sz val="11"/>
        <color indexed="51"/>
        <rFont val="Calibri"/>
        <family val="2"/>
      </rPr>
      <t>[Executioner]</t>
    </r>
  </si>
  <si>
    <r>
      <rPr>
        <b/>
        <sz val="11"/>
        <color indexed="17"/>
        <rFont val="Calibri"/>
        <family val="2"/>
      </rPr>
      <t xml:space="preserve">Bone Mace </t>
    </r>
    <r>
      <rPr>
        <b/>
        <sz val="11"/>
        <color indexed="51"/>
        <rFont val="Calibri"/>
        <family val="2"/>
      </rPr>
      <t>[Executioner]</t>
    </r>
  </si>
  <si>
    <r>
      <rPr>
        <b/>
        <sz val="11"/>
        <color indexed="17"/>
        <rFont val="Calibri"/>
        <family val="2"/>
      </rPr>
      <t xml:space="preserve">Saw Mace </t>
    </r>
    <r>
      <rPr>
        <b/>
        <sz val="11"/>
        <color indexed="51"/>
        <rFont val="Calibri"/>
        <family val="2"/>
      </rPr>
      <t>[Executioner]</t>
    </r>
  </si>
  <si>
    <t>Gladiator line substitutes</t>
  </si>
  <si>
    <t>DEXTERITY line</t>
  </si>
  <si>
    <t>Nailed Cane</t>
  </si>
  <si>
    <t>Ball Mace</t>
  </si>
  <si>
    <t>Short Mace</t>
  </si>
  <si>
    <t>Flanged Mace</t>
  </si>
  <si>
    <t>Light Flail</t>
  </si>
  <si>
    <t>Iron Mace</t>
  </si>
  <si>
    <t>Flail</t>
  </si>
  <si>
    <t>Battle Flail</t>
  </si>
  <si>
    <t>Heavy Flail</t>
  </si>
  <si>
    <t>Double Flail</t>
  </si>
  <si>
    <t>Weighted Flail</t>
  </si>
  <si>
    <t>Triple Flail</t>
  </si>
  <si>
    <t>Great Flail</t>
  </si>
  <si>
    <t>Huge Flail</t>
  </si>
  <si>
    <t>Long Club</t>
  </si>
  <si>
    <t>Long Morgenstern</t>
  </si>
  <si>
    <t>Great Club</t>
  </si>
  <si>
    <t>Long Mace</t>
  </si>
  <si>
    <t>Sledgehammer</t>
  </si>
  <si>
    <t>Great Morgenstern</t>
  </si>
  <si>
    <t>Bec de Corbin</t>
  </si>
  <si>
    <t>Polehammer</t>
  </si>
  <si>
    <t>Mallet</t>
  </si>
  <si>
    <t>Greathammer</t>
  </si>
  <si>
    <t>Battle Maul</t>
  </si>
  <si>
    <t>Great Maul</t>
  </si>
  <si>
    <t>Heavy Maul</t>
  </si>
  <si>
    <t>Huge Maul</t>
  </si>
  <si>
    <t>Inquisitor</t>
  </si>
  <si>
    <r>
      <rPr>
        <b/>
        <sz val="11"/>
        <color indexed="17"/>
        <rFont val="Calibri"/>
        <family val="2"/>
      </rPr>
      <t xml:space="preserve">Light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</si>
  <si>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</si>
  <si>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Battle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</si>
  <si>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Blessed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</si>
  <si>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Holy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</si>
  <si>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Heavy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</si>
  <si>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War Scepter </t>
    </r>
    <r>
      <rPr>
        <b/>
        <sz val="11"/>
        <color indexed="51"/>
        <rFont val="Calibri"/>
        <family val="2"/>
      </rPr>
      <t>[Inquisitor only]</t>
    </r>
  </si>
  <si>
    <r>
      <rPr>
        <b/>
        <sz val="11"/>
        <color indexed="17"/>
        <rFont val="Calibri"/>
        <family val="2"/>
      </rPr>
      <t xml:space="preserve">Hellish Scepter </t>
    </r>
    <r>
      <rPr>
        <b/>
        <sz val="11"/>
        <color indexed="51"/>
        <rFont val="Calibri"/>
        <family val="2"/>
      </rPr>
      <t>[Inquisitor only]</t>
    </r>
  </si>
  <si>
    <t>Kensei</t>
  </si>
  <si>
    <t>Light Kanabo</t>
  </si>
  <si>
    <t>Kanabo</t>
  </si>
  <si>
    <t>Tetsubo</t>
  </si>
  <si>
    <t>Ararebo</t>
  </si>
  <si>
    <t>str_low</t>
  </si>
  <si>
    <t>Berserker , Executioner</t>
  </si>
  <si>
    <t>Hatchet</t>
  </si>
  <si>
    <t>Cross Axe</t>
  </si>
  <si>
    <t>Light Axe</t>
  </si>
  <si>
    <t>Arming Axe</t>
  </si>
  <si>
    <t>Infantry Axe</t>
  </si>
  <si>
    <t>Flat Axe</t>
  </si>
  <si>
    <t>Highlander Axe</t>
  </si>
  <si>
    <t>Broad Axe</t>
  </si>
  <si>
    <t>Balanced Axe</t>
  </si>
  <si>
    <t>Military Axe</t>
  </si>
  <si>
    <t>Battle Axe</t>
  </si>
  <si>
    <t>War Axe</t>
  </si>
  <si>
    <t>Combat Axe</t>
  </si>
  <si>
    <t>Large Axe</t>
  </si>
  <si>
    <t>Heavy Axe</t>
  </si>
  <si>
    <t>Great Axe</t>
  </si>
  <si>
    <t>Huge Axe</t>
  </si>
  <si>
    <t>Gothic Axe</t>
  </si>
  <si>
    <t>Polearms [Shugoki + sometimes Rogue]</t>
  </si>
  <si>
    <t>STR</t>
  </si>
  <si>
    <t>DEX</t>
  </si>
  <si>
    <t>Long Hatchet</t>
  </si>
  <si>
    <t>Light Bardiche</t>
  </si>
  <si>
    <t>Bardiche</t>
  </si>
  <si>
    <t>Voulge</t>
  </si>
  <si>
    <t>Poleaxe</t>
  </si>
  <si>
    <t>Halberd</t>
  </si>
  <si>
    <t>War Scythe</t>
  </si>
  <si>
    <t>Great Pickaxe</t>
  </si>
  <si>
    <t>Naginata</t>
  </si>
  <si>
    <t>Siege Axe</t>
  </si>
  <si>
    <t>Long Axe</t>
  </si>
  <si>
    <t>Great Bardiche</t>
  </si>
  <si>
    <t>Heavy Poleaxe</t>
  </si>
  <si>
    <t>Great Pollaxe</t>
  </si>
  <si>
    <t>Great Halberd</t>
  </si>
  <si>
    <t>pix</t>
  </si>
  <si>
    <t>Monk only</t>
  </si>
  <si>
    <t>Short Staff</t>
  </si>
  <si>
    <t>9 - 10</t>
  </si>
  <si>
    <t>14 - 15</t>
  </si>
  <si>
    <t>Light Staff</t>
  </si>
  <si>
    <t>11 - 12</t>
  </si>
  <si>
    <t>24 - 25</t>
  </si>
  <si>
    <t>?</t>
  </si>
  <si>
    <t>Quarterstaff</t>
  </si>
  <si>
    <t>13 - 15</t>
  </si>
  <si>
    <t>33 - 35</t>
  </si>
  <si>
    <t>Long Staff</t>
  </si>
  <si>
    <t>20 - 22</t>
  </si>
  <si>
    <t>40 - 43</t>
  </si>
  <si>
    <t>Combat Staff</t>
  </si>
  <si>
    <t>30 - 33</t>
  </si>
  <si>
    <t>60 - 64</t>
  </si>
  <si>
    <t>Composite Staff</t>
  </si>
  <si>
    <t>41 - 45</t>
  </si>
  <si>
    <t>76 - 80</t>
  </si>
  <si>
    <t>Heavy Staff</t>
  </si>
  <si>
    <t>52 - 57</t>
  </si>
  <si>
    <t>98 - 102</t>
  </si>
  <si>
    <t>War Staff</t>
  </si>
  <si>
    <t>63 - 68</t>
  </si>
  <si>
    <t>116 - 120</t>
  </si>
  <si>
    <t>Battle Staff</t>
  </si>
  <si>
    <t>74 - 79</t>
  </si>
  <si>
    <t>137 - 143</t>
  </si>
  <si>
    <t>Bladed Staff</t>
  </si>
  <si>
    <t>85 - 90</t>
  </si>
  <si>
    <t>155 - 160</t>
  </si>
  <si>
    <t>Gothic Staff</t>
  </si>
  <si>
    <t>105 - 110</t>
  </si>
  <si>
    <t>175 - 180</t>
  </si>
  <si>
    <t>Double-Bladed Staff</t>
  </si>
  <si>
    <t>125 - 130</t>
  </si>
  <si>
    <t>195 - 200</t>
  </si>
  <si>
    <t>Great Staff</t>
  </si>
  <si>
    <t>210 - 215</t>
  </si>
  <si>
    <t>Mages + Elementalist</t>
  </si>
  <si>
    <t>mag lo</t>
  </si>
  <si>
    <t>dex lo</t>
  </si>
  <si>
    <t>Smoked Sphere</t>
  </si>
  <si>
    <r>
      <rPr>
        <b/>
        <sz val="11"/>
        <color indexed="17"/>
        <rFont val="Calibri"/>
        <family val="2"/>
      </rPr>
      <t>Cloudy Sphere</t>
    </r>
    <r>
      <rPr>
        <b/>
        <sz val="11"/>
        <color indexed="51"/>
        <rFont val="Calibri"/>
        <family val="2"/>
      </rPr>
      <t xml:space="preserve"> </t>
    </r>
  </si>
  <si>
    <t xml:space="preserve">Clasped Sphere </t>
  </si>
  <si>
    <r>
      <rPr>
        <b/>
        <sz val="11"/>
        <color indexed="17"/>
        <rFont val="Calibri"/>
        <family val="2"/>
      </rPr>
      <t>Sacred Globe</t>
    </r>
    <r>
      <rPr>
        <b/>
        <sz val="11"/>
        <color indexed="51"/>
        <rFont val="Calibri"/>
        <family val="2"/>
      </rPr>
      <t xml:space="preserve"> </t>
    </r>
  </si>
  <si>
    <t xml:space="preserve">Shimmering Globe </t>
  </si>
  <si>
    <t>1858 free!</t>
  </si>
  <si>
    <t>Glowing Sphere</t>
  </si>
  <si>
    <t>Eldritch Globe</t>
  </si>
  <si>
    <t>Necromancer specific</t>
  </si>
  <si>
    <t>undead</t>
  </si>
  <si>
    <r>
      <rPr>
        <b/>
        <sz val="11"/>
        <color indexed="17"/>
        <rFont val="Calibri"/>
        <family val="2"/>
      </rPr>
      <t xml:space="preserve">Bone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</si>
  <si>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Grave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</si>
  <si>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Tomb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</si>
  <si>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Grim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</si>
  <si>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Infernal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</si>
  <si>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Lich Wand </t>
    </r>
    <r>
      <rPr>
        <b/>
        <sz val="11"/>
        <color indexed="51"/>
        <rFont val="Calibri"/>
        <family val="2"/>
      </rPr>
      <t>[Necromancer]</t>
    </r>
  </si>
  <si>
    <r>
      <rPr>
        <b/>
        <sz val="11"/>
        <color indexed="17"/>
        <rFont val="Calibri"/>
        <family val="2"/>
      </rPr>
      <t xml:space="preserve">Black Wand </t>
    </r>
    <r>
      <rPr>
        <b/>
        <sz val="11"/>
        <color indexed="51"/>
        <rFont val="Calibri"/>
        <family val="2"/>
      </rPr>
      <t>[Necromancer]</t>
    </r>
  </si>
  <si>
    <t>Demonologist specific</t>
  </si>
  <si>
    <t>demons</t>
  </si>
  <si>
    <t>Hatred Effigy</t>
  </si>
  <si>
    <t>Evil Effigy</t>
  </si>
  <si>
    <t>Staring Effigy</t>
  </si>
  <si>
    <t>Death Effigy</t>
  </si>
  <si>
    <t>Devil Effigy</t>
  </si>
  <si>
    <t>Impaled Effigy</t>
  </si>
  <si>
    <t>Martyr Effigy</t>
  </si>
  <si>
    <t>Warlock specific</t>
  </si>
  <si>
    <t xml:space="preserve">Light Rod </t>
  </si>
  <si>
    <t xml:space="preserve">Horn Rod </t>
  </si>
  <si>
    <t xml:space="preserve">Dark Rod </t>
  </si>
  <si>
    <t>Stone Rod</t>
  </si>
  <si>
    <t>Smutty Rod</t>
  </si>
  <si>
    <t xml:space="preserve">Cobra Rod </t>
  </si>
  <si>
    <t>Nailed Fist</t>
  </si>
  <si>
    <t>Spiked Knuckles</t>
  </si>
  <si>
    <t>Stabber</t>
  </si>
  <si>
    <t>Double Claw</t>
  </si>
  <si>
    <t>Blade Talons</t>
  </si>
  <si>
    <t>Katar</t>
  </si>
  <si>
    <t>Ripper</t>
  </si>
  <si>
    <t>Wrist Claws</t>
  </si>
  <si>
    <t>Razor Nails</t>
  </si>
  <si>
    <t>Cat's Paw</t>
  </si>
  <si>
    <t>Mace Glove</t>
  </si>
  <si>
    <t>Tekkokagi</t>
  </si>
  <si>
    <t>Scissor Claw</t>
  </si>
  <si>
    <t>max-dmg_low</t>
  </si>
  <si>
    <t>stack_min</t>
  </si>
  <si>
    <t>stack_max</t>
  </si>
  <si>
    <t>str max</t>
  </si>
  <si>
    <t>vit max</t>
  </si>
  <si>
    <t>Fire Line Burning</t>
  </si>
  <si>
    <t>Burning Flasks I</t>
  </si>
  <si>
    <t>2141 + 168</t>
  </si>
  <si>
    <t>vial</t>
  </si>
  <si>
    <t>ex</t>
  </si>
  <si>
    <t>Burning Flasks II</t>
  </si>
  <si>
    <t>389 + 168</t>
  </si>
  <si>
    <t>????</t>
  </si>
  <si>
    <t>Burning Flasks III</t>
  </si>
  <si>
    <t>447 + 168</t>
  </si>
  <si>
    <t>Burning Flasks IV</t>
  </si>
  <si>
    <t>2160 + 168</t>
  </si>
  <si>
    <t>full rej</t>
  </si>
  <si>
    <t>Burning Flasks V</t>
  </si>
  <si>
    <t>309 + 168</t>
  </si>
  <si>
    <t>Burning Flasks VI</t>
  </si>
  <si>
    <t>988 + 168</t>
  </si>
  <si>
    <t>Burning Flasks VII</t>
  </si>
  <si>
    <t>1409 + 168</t>
  </si>
  <si>
    <t>Burning Flasks VIII</t>
  </si>
  <si>
    <t>245 + 168</t>
  </si>
  <si>
    <t>Burning Flasks IX</t>
  </si>
  <si>
    <t>1870 + 168</t>
  </si>
  <si>
    <t>Burning Flasks X</t>
  </si>
  <si>
    <t>2152 + 168</t>
  </si>
  <si>
    <t>Fire Line Explosive</t>
  </si>
  <si>
    <t>Bomb Flasks I</t>
  </si>
  <si>
    <t>272 + 168</t>
  </si>
  <si>
    <t>Bomb Flasks II</t>
  </si>
  <si>
    <t>273 + 168</t>
  </si>
  <si>
    <t>Bomb Flasks III</t>
  </si>
  <si>
    <t>448 + 168</t>
  </si>
  <si>
    <t>Bomb Flasks IV</t>
  </si>
  <si>
    <t>1875 + 168</t>
  </si>
  <si>
    <t>Bomb Flasks V</t>
  </si>
  <si>
    <t>2163 + 168</t>
  </si>
  <si>
    <t>Bomb Flasks VI</t>
  </si>
  <si>
    <t>1662 + 168</t>
  </si>
  <si>
    <t>Bomb Flasks VII</t>
  </si>
  <si>
    <t>2148 + 168</t>
  </si>
  <si>
    <t>Bomb Flasks VIII</t>
  </si>
  <si>
    <t>2164 + 168</t>
  </si>
  <si>
    <t>Bomb Flasks IX</t>
  </si>
  <si>
    <t>274 + 168</t>
  </si>
  <si>
    <t>Bomb Flasks X</t>
  </si>
  <si>
    <t>2151 + 168</t>
  </si>
  <si>
    <t>Electricity Line Burning</t>
  </si>
  <si>
    <t>Static Flasks I</t>
  </si>
  <si>
    <t>1874 + 168</t>
  </si>
  <si>
    <t>Static Flasks II</t>
  </si>
  <si>
    <t>390 + 168</t>
  </si>
  <si>
    <t>Static Flasks III</t>
  </si>
  <si>
    <t>454 + 168</t>
  </si>
  <si>
    <t>Static Flasks IV</t>
  </si>
  <si>
    <t>2159 + 168</t>
  </si>
  <si>
    <t>Static Flasks V</t>
  </si>
  <si>
    <t>196 + 168</t>
  </si>
  <si>
    <t>Static Flasks VI</t>
  </si>
  <si>
    <t>2165 + 168</t>
  </si>
  <si>
    <t>Static Flasks VII</t>
  </si>
  <si>
    <t>1876 + 168</t>
  </si>
  <si>
    <t>Static Flasks VIII</t>
  </si>
  <si>
    <t>197 + 168</t>
  </si>
  <si>
    <t>Static Flasks IX</t>
  </si>
  <si>
    <t>1872 + 168</t>
  </si>
  <si>
    <t>Static Flasks X</t>
  </si>
  <si>
    <t>1877 + 168</t>
  </si>
  <si>
    <t>Electricity Line Explosive</t>
  </si>
  <si>
    <t>Shock Flasks I</t>
  </si>
  <si>
    <t>2145 + 168</t>
  </si>
  <si>
    <t>Shock Flasks II</t>
  </si>
  <si>
    <t>2168 + 168</t>
  </si>
  <si>
    <t>Shock Flasks III</t>
  </si>
  <si>
    <t>305 + 168</t>
  </si>
  <si>
    <t>Shock Flasks IV</t>
  </si>
  <si>
    <t>2170 + 168</t>
  </si>
  <si>
    <t>Shock Flasks V</t>
  </si>
  <si>
    <t>2169 + 168</t>
  </si>
  <si>
    <t>Shock Flasks VI</t>
  </si>
  <si>
    <t>2166 + 168</t>
  </si>
  <si>
    <t>Shock Flasks VII</t>
  </si>
  <si>
    <t>2157 + 168</t>
  </si>
  <si>
    <t>Shock Flasks VIII</t>
  </si>
  <si>
    <t>247 + 168</t>
  </si>
  <si>
    <t>Shock Flasks IX</t>
  </si>
  <si>
    <t>1873 + 168</t>
  </si>
  <si>
    <t>Shock Flasks X</t>
  </si>
  <si>
    <t>2167 + 168</t>
  </si>
  <si>
    <t>Acid Line Burning</t>
  </si>
  <si>
    <t>Toxic Flasks I</t>
  </si>
  <si>
    <t>1880+168</t>
  </si>
  <si>
    <t>acid potion</t>
  </si>
  <si>
    <t>Toxic Flasks II</t>
  </si>
  <si>
    <t>2155+168</t>
  </si>
  <si>
    <t>quele</t>
  </si>
  <si>
    <t>Toxic Flasks III</t>
  </si>
  <si>
    <t>oli</t>
  </si>
  <si>
    <t>Toxic Flasks IV</t>
  </si>
  <si>
    <t>full rejuv</t>
  </si>
  <si>
    <t>Toxic Flasks V</t>
  </si>
  <si>
    <t xml:space="preserve">flask rejuv </t>
  </si>
  <si>
    <t>Toxic Flasks VI</t>
  </si>
  <si>
    <t>old pot acid</t>
  </si>
  <si>
    <t>Toxic Flasks VII</t>
  </si>
  <si>
    <t>poe x01</t>
  </si>
  <si>
    <t>Toxic Flasks VIII</t>
  </si>
  <si>
    <t>canister acid</t>
  </si>
  <si>
    <t>Toxic Flasks IX</t>
  </si>
  <si>
    <t>acid vial</t>
  </si>
  <si>
    <t>Toxic Flasks X</t>
  </si>
  <si>
    <t>pot full acid</t>
  </si>
  <si>
    <t>Acid Line Explosive</t>
  </si>
  <si>
    <t>Explosive Acid Flasks I</t>
  </si>
  <si>
    <t>2143+168</t>
  </si>
  <si>
    <t>Explosive Acid Flasks II</t>
  </si>
  <si>
    <t>2156+168</t>
  </si>
  <si>
    <t>pot</t>
  </si>
  <si>
    <t>Explosive Acid Flasks III</t>
  </si>
  <si>
    <t>453+168</t>
  </si>
  <si>
    <t>old pot beige</t>
  </si>
  <si>
    <t>Explosive Acid Flasks IV</t>
  </si>
  <si>
    <t>2162+168</t>
  </si>
  <si>
    <t>oli's pot beige</t>
  </si>
  <si>
    <t>Explosive Acid Flasks V</t>
  </si>
  <si>
    <t>307+168</t>
  </si>
  <si>
    <t>Explosive Acid Flasks VI</t>
  </si>
  <si>
    <t>2161+168</t>
  </si>
  <si>
    <t>Explosive Acid Flasks VII</t>
  </si>
  <si>
    <t>1871+168</t>
  </si>
  <si>
    <t>Explosive Acid Flasks VIII</t>
  </si>
  <si>
    <t>243+168</t>
  </si>
  <si>
    <t>full pot</t>
  </si>
  <si>
    <t>Explosive Acid Flasks IX</t>
  </si>
  <si>
    <t>2157+168</t>
  </si>
  <si>
    <t>rejuv</t>
  </si>
  <si>
    <t>Explosive Acid Flasks X</t>
  </si>
  <si>
    <t>2153+168</t>
  </si>
  <si>
    <t>canister</t>
  </si>
  <si>
    <t>Arcane Line Explosive</t>
  </si>
  <si>
    <t>Arcane Flasks I</t>
  </si>
  <si>
    <t>Arcane Flasks II</t>
  </si>
  <si>
    <t>Arcane Flasks III</t>
  </si>
  <si>
    <t>Arcane Flasks IV</t>
  </si>
  <si>
    <t>Arcane Flasks V</t>
  </si>
  <si>
    <t>Arcane Flasks VI</t>
  </si>
  <si>
    <t>Arcane Flasks VII</t>
  </si>
  <si>
    <t>Arcane Flasks VIII</t>
  </si>
  <si>
    <t>Arcane Flasks IX</t>
  </si>
  <si>
    <t>Arcane Flasks X</t>
  </si>
  <si>
    <t>delay</t>
  </si>
  <si>
    <t>dps</t>
  </si>
  <si>
    <t>Arrow Trap I</t>
  </si>
  <si>
    <t>Arrow Trap II</t>
  </si>
  <si>
    <t>Arrow Trap III</t>
  </si>
  <si>
    <t>Arrow Trap IV</t>
  </si>
  <si>
    <t>Arrow Trap V</t>
  </si>
  <si>
    <t>Arrow Trap VI</t>
  </si>
  <si>
    <t>Arrow Trap VII</t>
  </si>
  <si>
    <t>Arrow Trap VIII</t>
  </si>
  <si>
    <t>Arrow Trap IX</t>
  </si>
  <si>
    <t>Arrow Trap X</t>
  </si>
  <si>
    <t>Arrow Trap XI</t>
  </si>
  <si>
    <t>Bolt Trap I</t>
  </si>
  <si>
    <t>Bolt Trap II</t>
  </si>
  <si>
    <t>Bolt Trap III</t>
  </si>
  <si>
    <t>Bolt Trap IV</t>
  </si>
  <si>
    <t>Bolt Trap V</t>
  </si>
  <si>
    <t>Bolt Trap VI</t>
  </si>
  <si>
    <t>Bolt Trap VII</t>
  </si>
  <si>
    <t>Bolt Trap VIII</t>
  </si>
  <si>
    <t>Bolt Trap IX</t>
  </si>
  <si>
    <t>Bolt Trap X</t>
  </si>
  <si>
    <t>Bolt Trap XI</t>
  </si>
  <si>
    <t>min_AC</t>
  </si>
  <si>
    <t>max_AC</t>
  </si>
  <si>
    <t>minDFE</t>
  </si>
  <si>
    <t>maxDFE</t>
  </si>
  <si>
    <t>minLoDR</t>
  </si>
  <si>
    <t>minMxDR</t>
  </si>
  <si>
    <t>maxLoDR</t>
  </si>
  <si>
    <t>maxMxDR</t>
  </si>
  <si>
    <t>minLoRDR</t>
  </si>
  <si>
    <t>minMxRDR</t>
  </si>
  <si>
    <t>maxLoRDR</t>
  </si>
  <si>
    <t>maxMxRDR</t>
  </si>
  <si>
    <t>mag_min</t>
  </si>
  <si>
    <t>mag_max</t>
  </si>
  <si>
    <t>dex_low</t>
  </si>
  <si>
    <t>vit_low</t>
  </si>
  <si>
    <t>Padded Coif</t>
  </si>
  <si>
    <r>
      <rPr>
        <b/>
        <sz val="11"/>
        <color indexed="17"/>
        <rFont val="Calibri"/>
        <family val="2"/>
      </rPr>
      <t xml:space="preserve">Mercenary Helm </t>
    </r>
    <r>
      <rPr>
        <b/>
        <sz val="11"/>
        <color indexed="51"/>
        <rFont val="Calibri"/>
        <family val="2"/>
      </rPr>
      <t>[Warrior]</t>
    </r>
  </si>
  <si>
    <t>Nasal Helm</t>
  </si>
  <si>
    <t>Iron Hat</t>
  </si>
  <si>
    <r>
      <rPr>
        <b/>
        <sz val="11"/>
        <color indexed="17"/>
        <rFont val="Calibri"/>
        <family val="2"/>
      </rPr>
      <t xml:space="preserve">Cervelliere </t>
    </r>
    <r>
      <rPr>
        <b/>
        <sz val="11"/>
        <color indexed="27"/>
        <rFont val="Calibri"/>
        <family val="2"/>
      </rPr>
      <t>[Warriors]</t>
    </r>
  </si>
  <si>
    <t>Common Bascinet</t>
  </si>
  <si>
    <r>
      <rPr>
        <b/>
        <sz val="11"/>
        <color indexed="17"/>
        <rFont val="Calibri"/>
        <family val="2"/>
      </rPr>
      <t xml:space="preserve">Ottoman Helmet </t>
    </r>
    <r>
      <rPr>
        <b/>
        <sz val="11"/>
        <color indexed="51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</si>
  <si>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 xml:space="preserve">Spire Helmet </t>
    </r>
    <r>
      <rPr>
        <b/>
        <sz val="11"/>
        <color indexed="51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</si>
  <si>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 xml:space="preserve">Kettle Hat </t>
    </r>
    <r>
      <rPr>
        <b/>
        <sz val="11"/>
        <color indexed="51"/>
        <rFont val="Calibri"/>
        <family val="2"/>
      </rPr>
      <t>[Guardian]</t>
    </r>
  </si>
  <si>
    <r>
      <rPr>
        <b/>
        <sz val="11"/>
        <color indexed="17"/>
        <rFont val="Calibri"/>
        <family val="2"/>
      </rPr>
      <t xml:space="preserve">Cone Helmet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</si>
  <si>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Highlander Helm </t>
    </r>
    <r>
      <rPr>
        <b/>
        <sz val="11"/>
        <color indexed="51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</si>
  <si>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Light Barbute </t>
    </r>
    <r>
      <rPr>
        <b/>
        <sz val="11"/>
        <color indexed="27"/>
        <rFont val="Calibri"/>
        <family val="2"/>
      </rPr>
      <t>[Templar]</t>
    </r>
  </si>
  <si>
    <r>
      <rPr>
        <b/>
        <sz val="11"/>
        <color indexed="17"/>
        <rFont val="Calibri"/>
        <family val="2"/>
      </rPr>
      <t xml:space="preserve">Nasal Basset </t>
    </r>
    <r>
      <rPr>
        <b/>
        <sz val="11"/>
        <color indexed="27"/>
        <rFont val="Calibri"/>
        <family val="2"/>
      </rPr>
      <t>[Warrior+Guardian]</t>
    </r>
  </si>
  <si>
    <r>
      <rPr>
        <b/>
        <sz val="11"/>
        <color indexed="17"/>
        <rFont val="Calibri"/>
        <family val="2"/>
      </rPr>
      <t xml:space="preserve">Nasal Helm with Aventail </t>
    </r>
    <r>
      <rPr>
        <b/>
        <sz val="11"/>
        <color indexed="27"/>
        <rFont val="Calibri"/>
        <family val="2"/>
      </rPr>
      <t>[Warrior+Savage]</t>
    </r>
  </si>
  <si>
    <r>
      <rPr>
        <b/>
        <sz val="11"/>
        <color indexed="17"/>
        <rFont val="Calibri"/>
        <family val="2"/>
      </rPr>
      <t xml:space="preserve">Morion </t>
    </r>
    <r>
      <rPr>
        <b/>
        <sz val="11"/>
        <color indexed="51"/>
        <rFont val="Calibri"/>
        <family val="2"/>
      </rPr>
      <t>[Guardian]</t>
    </r>
  </si>
  <si>
    <t>Mail Coif</t>
  </si>
  <si>
    <t>Sallet with Camail</t>
  </si>
  <si>
    <t>Camail</t>
  </si>
  <si>
    <r>
      <rPr>
        <b/>
        <sz val="11"/>
        <color indexed="17"/>
        <rFont val="Calibri"/>
        <family val="2"/>
      </rPr>
      <t xml:space="preserve">Turban Helmet </t>
    </r>
    <r>
      <rPr>
        <b/>
        <sz val="11"/>
        <color indexed="27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</si>
  <si>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 xml:space="preserve">Kettle Hat with Aventail </t>
    </r>
    <r>
      <rPr>
        <b/>
        <sz val="11"/>
        <color indexed="51"/>
        <rFont val="Calibri"/>
        <family val="2"/>
      </rPr>
      <t>[Guardian]</t>
    </r>
  </si>
  <si>
    <r>
      <rPr>
        <b/>
        <sz val="11"/>
        <color indexed="17"/>
        <rFont val="Calibri"/>
        <family val="2"/>
      </rPr>
      <t xml:space="preserve">Crusader Faceplate </t>
    </r>
    <r>
      <rPr>
        <b/>
        <sz val="11"/>
        <color indexed="51"/>
        <rFont val="Calibri"/>
        <family val="2"/>
      </rPr>
      <t>[Templar]</t>
    </r>
  </si>
  <si>
    <t>Battle Helmet</t>
  </si>
  <si>
    <r>
      <rPr>
        <b/>
        <sz val="11"/>
        <color indexed="17"/>
        <rFont val="Calibri"/>
        <family val="2"/>
      </rPr>
      <t xml:space="preserve">Gilded Top Helmet </t>
    </r>
    <r>
      <rPr>
        <b/>
        <sz val="11"/>
        <color indexed="27"/>
        <rFont val="Calibri"/>
        <family val="2"/>
      </rPr>
      <t>[Warrior+Templar]</t>
    </r>
  </si>
  <si>
    <r>
      <rPr>
        <b/>
        <sz val="11"/>
        <color indexed="17"/>
        <rFont val="Calibri"/>
        <family val="2"/>
      </rPr>
      <t xml:space="preserve">Spangenhelm </t>
    </r>
    <r>
      <rPr>
        <b/>
        <sz val="11"/>
        <color indexed="51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</si>
  <si>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Barbute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</si>
  <si>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Kettle Hat with Bevor </t>
    </r>
    <r>
      <rPr>
        <b/>
        <sz val="11"/>
        <color indexed="51"/>
        <rFont val="Calibri"/>
        <family val="2"/>
      </rPr>
      <t>[Guardian]</t>
    </r>
  </si>
  <si>
    <r>
      <rPr>
        <b/>
        <sz val="11"/>
        <color indexed="17"/>
        <rFont val="Calibri"/>
        <family val="2"/>
      </rPr>
      <t xml:space="preserve">Faceplate Aventail </t>
    </r>
    <r>
      <rPr>
        <b/>
        <sz val="11"/>
        <color indexed="27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</si>
  <si>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 xml:space="preserve">Siege Helmet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</si>
  <si>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Visored Barbuta Helm </t>
    </r>
    <r>
      <rPr>
        <b/>
        <sz val="11"/>
        <color indexed="51"/>
        <rFont val="Calibri"/>
        <family val="2"/>
      </rPr>
      <t>[Templar]</t>
    </r>
  </si>
  <si>
    <r>
      <rPr>
        <b/>
        <sz val="11"/>
        <color indexed="17"/>
        <rFont val="Calibri"/>
        <family val="2"/>
      </rPr>
      <t>Fencegrid Helmet</t>
    </r>
    <r>
      <rPr>
        <b/>
        <sz val="11"/>
        <color indexed="51"/>
        <rFont val="Calibri"/>
        <family val="2"/>
      </rPr>
      <t xml:space="preserve"> [Guardian]</t>
    </r>
  </si>
  <si>
    <t>Full Helm</t>
  </si>
  <si>
    <r>
      <rPr>
        <b/>
        <sz val="11"/>
        <color indexed="17"/>
        <rFont val="Calibri"/>
        <family val="2"/>
      </rPr>
      <t xml:space="preserve">Burgonet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</si>
  <si>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Siege Burgonet </t>
    </r>
    <r>
      <rPr>
        <b/>
        <sz val="11"/>
        <color indexed="51"/>
        <rFont val="Calibri"/>
        <family val="2"/>
      </rPr>
      <t>[Guardian]</t>
    </r>
  </si>
  <si>
    <r>
      <rPr>
        <b/>
        <sz val="11"/>
        <color indexed="17"/>
        <rFont val="Calibri"/>
        <family val="2"/>
      </rPr>
      <t xml:space="preserve">Great Helmet </t>
    </r>
    <r>
      <rPr>
        <b/>
        <sz val="11"/>
        <color indexed="27"/>
        <rFont val="Calibri"/>
        <family val="2"/>
      </rPr>
      <t>[Warrior + Templar]</t>
    </r>
  </si>
  <si>
    <r>
      <rPr>
        <b/>
        <sz val="11"/>
        <color indexed="17"/>
        <rFont val="Calibri"/>
        <family val="2"/>
      </rPr>
      <t xml:space="preserve">Close Helmet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</si>
  <si>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Lacquered Helmet </t>
    </r>
    <r>
      <rPr>
        <b/>
        <sz val="11"/>
        <color indexed="27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</si>
  <si>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 xml:space="preserve">Horned Barbute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</si>
  <si>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Reinforced Great Helm </t>
    </r>
    <r>
      <rPr>
        <b/>
        <sz val="11"/>
        <color indexed="51"/>
        <rFont val="Calibri"/>
        <family val="2"/>
      </rPr>
      <t>[Templar]</t>
    </r>
  </si>
  <si>
    <r>
      <rPr>
        <b/>
        <sz val="11"/>
        <color indexed="17"/>
        <rFont val="Calibri"/>
        <family val="2"/>
      </rPr>
      <t>Sentinel Helmet</t>
    </r>
    <r>
      <rPr>
        <b/>
        <sz val="11"/>
        <color indexed="51"/>
        <rFont val="Calibri"/>
        <family val="2"/>
      </rPr>
      <t xml:space="preserve"> [Guardian]</t>
    </r>
  </si>
  <si>
    <r>
      <rPr>
        <b/>
        <sz val="11"/>
        <color indexed="17"/>
        <rFont val="Calibri"/>
        <family val="2"/>
      </rPr>
      <t xml:space="preserve">Darkened Burgonet </t>
    </r>
    <r>
      <rPr>
        <b/>
        <sz val="11"/>
        <color indexed="27"/>
        <rFont val="Calibri"/>
        <family val="2"/>
      </rPr>
      <t>[Guardian + Savage]</t>
    </r>
  </si>
  <si>
    <r>
      <rPr>
        <b/>
        <sz val="11"/>
        <color indexed="17"/>
        <rFont val="Calibri"/>
        <family val="2"/>
      </rPr>
      <t xml:space="preserve">Bycoque Helmet </t>
    </r>
    <r>
      <rPr>
        <b/>
        <sz val="11"/>
        <color indexed="27"/>
        <rFont val="Calibri"/>
        <family val="2"/>
      </rPr>
      <t>[Savage]</t>
    </r>
  </si>
  <si>
    <t>Gothic Sallet</t>
  </si>
  <si>
    <r>
      <rPr>
        <b/>
        <sz val="11"/>
        <color indexed="17"/>
        <rFont val="Calibri"/>
        <family val="2"/>
      </rPr>
      <t xml:space="preserve">Fluted Close Helm </t>
    </r>
    <r>
      <rPr>
        <b/>
        <sz val="11"/>
        <color indexed="27"/>
        <rFont val="Calibri"/>
        <family val="2"/>
      </rPr>
      <t>[Savage]</t>
    </r>
  </si>
  <si>
    <t>Hounskull Bascinet</t>
  </si>
  <si>
    <r>
      <rPr>
        <b/>
        <sz val="11"/>
        <color indexed="17"/>
        <rFont val="Calibri"/>
        <family val="2"/>
      </rPr>
      <t xml:space="preserve">Gorgetted Burgonet </t>
    </r>
    <r>
      <rPr>
        <b/>
        <sz val="11"/>
        <color indexed="27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</si>
  <si>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Armet </t>
    </r>
    <r>
      <rPr>
        <b/>
        <sz val="11"/>
        <color indexed="27"/>
        <rFont val="Calibri"/>
        <family val="2"/>
      </rPr>
      <t>[Warrior]</t>
    </r>
  </si>
  <si>
    <r>
      <rPr>
        <b/>
        <sz val="11"/>
        <color indexed="17"/>
        <rFont val="Calibri"/>
        <family val="2"/>
      </rPr>
      <t>Kettle Hat with Falling Buffet</t>
    </r>
    <r>
      <rPr>
        <b/>
        <sz val="11"/>
        <color indexed="51"/>
        <rFont val="Calibri"/>
        <family val="2"/>
      </rPr>
      <t xml:space="preserve"> [Guardian]</t>
    </r>
  </si>
  <si>
    <r>
      <rPr>
        <b/>
        <sz val="11"/>
        <color indexed="17"/>
        <rFont val="Calibri"/>
        <family val="2"/>
      </rPr>
      <t xml:space="preserve">Gilded Sugarloaf Helm </t>
    </r>
    <r>
      <rPr>
        <b/>
        <sz val="11"/>
        <color indexed="51"/>
        <rFont val="Calibri"/>
        <family val="2"/>
      </rPr>
      <t>[Templar]</t>
    </r>
  </si>
  <si>
    <r>
      <rPr>
        <b/>
        <sz val="11"/>
        <color indexed="17"/>
        <rFont val="Calibri"/>
        <family val="2"/>
      </rPr>
      <t xml:space="preserve">Reinforced Armet </t>
    </r>
    <r>
      <rPr>
        <b/>
        <sz val="11"/>
        <color indexed="27"/>
        <rFont val="Calibri"/>
        <family val="2"/>
      </rPr>
      <t>[Guardian+Savage]</t>
    </r>
  </si>
  <si>
    <r>
      <rPr>
        <b/>
        <sz val="11"/>
        <color indexed="17"/>
        <rFont val="Calibri"/>
        <family val="2"/>
      </rPr>
      <t>Jousting Helmet</t>
    </r>
    <r>
      <rPr>
        <b/>
        <sz val="11"/>
        <color indexed="51"/>
        <rFont val="Calibri"/>
        <family val="2"/>
      </rPr>
      <t xml:space="preserve"> [Guardian]</t>
    </r>
  </si>
  <si>
    <t>ARCHERS</t>
  </si>
  <si>
    <t>Coif</t>
  </si>
  <si>
    <t>Circlet</t>
  </si>
  <si>
    <t>Face Mask</t>
  </si>
  <si>
    <t>Crown</t>
  </si>
  <si>
    <t>Skull Cap</t>
  </si>
  <si>
    <t>Open Helmet</t>
  </si>
  <si>
    <t>Chain Coif</t>
  </si>
  <si>
    <t>Bowman Helmet</t>
  </si>
  <si>
    <t>Fletcher Helmet</t>
  </si>
  <si>
    <t>Winged Helmet</t>
  </si>
  <si>
    <t>Visored Helmet</t>
  </si>
  <si>
    <t>ROGUES only</t>
  </si>
  <si>
    <t>Steel Cap</t>
  </si>
  <si>
    <t>Concealed Mail Coif / Chain Hood</t>
  </si>
  <si>
    <t>Visor Mask</t>
  </si>
  <si>
    <t xml:space="preserve">Chapelle de Fer </t>
  </si>
  <si>
    <t>Hooded Helm</t>
  </si>
  <si>
    <t>War Helmet</t>
  </si>
  <si>
    <t xml:space="preserve">Faceplate Helm </t>
  </si>
  <si>
    <t>Deflector Helm</t>
  </si>
  <si>
    <t>Gloom Helmet</t>
  </si>
  <si>
    <t xml:space="preserve">Fluted Bascinet </t>
  </si>
  <si>
    <t>Iron Maiden</t>
  </si>
  <si>
    <t>strLo</t>
  </si>
  <si>
    <t>strMax</t>
  </si>
  <si>
    <t>dmgLo</t>
  </si>
  <si>
    <t>dmgMax</t>
  </si>
  <si>
    <t>dexLo</t>
  </si>
  <si>
    <t>dexHigh</t>
  </si>
  <si>
    <r>
      <rPr>
        <b/>
        <sz val="11"/>
        <color indexed="17"/>
        <rFont val="Calibri"/>
        <family val="2"/>
      </rPr>
      <t xml:space="preserve">Thorned Leather Cap </t>
    </r>
    <r>
      <rPr>
        <b/>
        <sz val="11"/>
        <color indexed="51"/>
        <rFont val="Calibri"/>
        <family val="2"/>
      </rPr>
      <t>[IM]</t>
    </r>
  </si>
  <si>
    <r>
      <rPr>
        <b/>
        <sz val="11"/>
        <color indexed="17"/>
        <rFont val="Calibri"/>
        <family val="2"/>
      </rPr>
      <t xml:space="preserve">Thorned Cap </t>
    </r>
    <r>
      <rPr>
        <b/>
        <sz val="11"/>
        <color indexed="51"/>
        <rFont val="Calibri"/>
        <family val="2"/>
      </rPr>
      <t>[IM]</t>
    </r>
  </si>
  <si>
    <r>
      <rPr>
        <b/>
        <sz val="11"/>
        <color indexed="17"/>
        <rFont val="Calibri"/>
        <family val="2"/>
      </rPr>
      <t xml:space="preserve">Horned Cap </t>
    </r>
    <r>
      <rPr>
        <b/>
        <sz val="11"/>
        <color indexed="51"/>
        <rFont val="Calibri"/>
        <family val="2"/>
      </rPr>
      <t>[IM]</t>
    </r>
  </si>
  <si>
    <r>
      <rPr>
        <b/>
        <sz val="11"/>
        <color indexed="17"/>
        <rFont val="Calibri"/>
        <family val="2"/>
      </rPr>
      <t xml:space="preserve">Fanged Helm </t>
    </r>
    <r>
      <rPr>
        <b/>
        <sz val="11"/>
        <color indexed="51"/>
        <rFont val="Calibri"/>
        <family val="2"/>
      </rPr>
      <t>[IM]</t>
    </r>
  </si>
  <si>
    <r>
      <rPr>
        <b/>
        <sz val="11"/>
        <color indexed="17"/>
        <rFont val="Calibri"/>
        <family val="2"/>
      </rPr>
      <t xml:space="preserve">Spiked Helm </t>
    </r>
    <r>
      <rPr>
        <b/>
        <sz val="11"/>
        <color indexed="51"/>
        <rFont val="Calibri"/>
        <family val="2"/>
      </rPr>
      <t>[IM]</t>
    </r>
  </si>
  <si>
    <r>
      <rPr>
        <b/>
        <sz val="11"/>
        <color indexed="17"/>
        <rFont val="Calibri"/>
        <family val="2"/>
      </rPr>
      <t xml:space="preserve">Spiked Full Helm </t>
    </r>
    <r>
      <rPr>
        <b/>
        <sz val="11"/>
        <color indexed="51"/>
        <rFont val="Calibri"/>
        <family val="2"/>
      </rPr>
      <t>[IM]</t>
    </r>
  </si>
  <si>
    <t>MAGES only</t>
  </si>
  <si>
    <t>Sage Hood</t>
  </si>
  <si>
    <t>Wizard Circlet</t>
  </si>
  <si>
    <t>Tiara</t>
  </si>
  <si>
    <t>Visage Mask</t>
  </si>
  <si>
    <t>Wizard Mask</t>
  </si>
  <si>
    <t>Acolyte Helmet</t>
  </si>
  <si>
    <t>Illusionist Mask</t>
  </si>
  <si>
    <t>Sage Mask</t>
  </si>
  <si>
    <t>Cabalist Helmet</t>
  </si>
  <si>
    <t>Necromancer</t>
  </si>
  <si>
    <t>Hound Skull</t>
  </si>
  <si>
    <t xml:space="preserve">Eagle Skull </t>
  </si>
  <si>
    <t>Vulture Skull</t>
  </si>
  <si>
    <t xml:space="preserve">Goatman Skull </t>
  </si>
  <si>
    <t xml:space="preserve">Ox Skull </t>
  </si>
  <si>
    <t>Vampire Skull</t>
  </si>
  <si>
    <t xml:space="preserve">Bull Skull </t>
  </si>
  <si>
    <t xml:space="preserve">Hidden Skull </t>
  </si>
  <si>
    <t xml:space="preserve">Overlord Skull </t>
  </si>
  <si>
    <t xml:space="preserve">Pitfiend Skull  </t>
  </si>
  <si>
    <t>Balrog Skull</t>
  </si>
  <si>
    <t>Demonologist</t>
  </si>
  <si>
    <t>Beaked Mask</t>
  </si>
  <si>
    <t>1712+168</t>
  </si>
  <si>
    <t>Beaked Mask II</t>
  </si>
  <si>
    <t>1810+168</t>
  </si>
  <si>
    <t>Beaked Mask III</t>
  </si>
  <si>
    <t>1804+168</t>
  </si>
  <si>
    <t>Beaked Mask IV</t>
  </si>
  <si>
    <t>1643+168</t>
  </si>
  <si>
    <t>Beaked Mask V</t>
  </si>
  <si>
    <t>1807+168</t>
  </si>
  <si>
    <t>Beaked Mask VI</t>
  </si>
  <si>
    <t>1808+168</t>
  </si>
  <si>
    <t>Beaked Mask VII</t>
  </si>
  <si>
    <t>1802+168</t>
  </si>
  <si>
    <t>Beaked Mask VIII</t>
  </si>
  <si>
    <t>1809+168</t>
  </si>
  <si>
    <t>Beaked Mask IX</t>
  </si>
  <si>
    <t>1806+168</t>
  </si>
  <si>
    <t>Beaked Mask X</t>
  </si>
  <si>
    <t>1768+168</t>
  </si>
  <si>
    <t>Beaked Helm</t>
  </si>
  <si>
    <t>1805+168</t>
  </si>
  <si>
    <t>Beastmaster</t>
  </si>
  <si>
    <r>
      <rPr>
        <b/>
        <sz val="11"/>
        <color indexed="17"/>
        <rFont val="Calibri"/>
        <family val="2"/>
      </rPr>
      <t xml:space="preserve">Hound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</si>
  <si>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Antlers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</si>
  <si>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Falcon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</si>
  <si>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Grey Wolf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</si>
  <si>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White Wolf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</si>
  <si>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Alpha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</si>
  <si>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Bear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</si>
  <si>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Lion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</si>
  <si>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Tiger Pelt </t>
    </r>
    <r>
      <rPr>
        <b/>
        <sz val="11"/>
        <color indexed="51"/>
        <rFont val="Calibri"/>
        <family val="2"/>
      </rPr>
      <t>[Beastmaster only]</t>
    </r>
  </si>
  <si>
    <r>
      <rPr>
        <b/>
        <sz val="11"/>
        <color indexed="17"/>
        <rFont val="Calibri"/>
        <family val="2"/>
      </rPr>
      <t xml:space="preserve">Armored Pelt </t>
    </r>
    <r>
      <rPr>
        <b/>
        <sz val="11"/>
        <color indexed="51"/>
        <rFont val="Calibri"/>
        <family val="2"/>
      </rPr>
      <t>[Beastmaster only]</t>
    </r>
  </si>
  <si>
    <t>Executioner</t>
  </si>
  <si>
    <t xml:space="preserve">Scare Mask </t>
  </si>
  <si>
    <t>Scare Mask</t>
  </si>
  <si>
    <t>Secutor</t>
  </si>
  <si>
    <r>
      <rPr>
        <b/>
        <sz val="11"/>
        <color indexed="17"/>
        <rFont val="Calibri"/>
        <family val="2"/>
      </rPr>
      <t xml:space="preserve">Skuller Cap </t>
    </r>
    <r>
      <rPr>
        <b/>
        <sz val="11"/>
        <color indexed="51"/>
        <rFont val="Calibri"/>
        <family val="2"/>
      </rPr>
      <t>[Secutor only]</t>
    </r>
  </si>
  <si>
    <r>
      <rPr>
        <b/>
        <sz val="11"/>
        <color indexed="17"/>
        <rFont val="Calibri"/>
        <family val="2"/>
      </rPr>
      <t xml:space="preserve">Skuller Helm </t>
    </r>
    <r>
      <rPr>
        <b/>
        <sz val="11"/>
        <color indexed="51"/>
        <rFont val="Calibri"/>
        <family val="2"/>
      </rPr>
      <t>[Secutor only]</t>
    </r>
  </si>
  <si>
    <r>
      <rPr>
        <b/>
        <sz val="11"/>
        <color indexed="17"/>
        <rFont val="Calibri"/>
        <family val="2"/>
      </rPr>
      <t xml:space="preserve">Secutor Helm </t>
    </r>
    <r>
      <rPr>
        <b/>
        <sz val="11"/>
        <color indexed="51"/>
        <rFont val="Calibri"/>
        <family val="2"/>
      </rPr>
      <t>[Secutor only]</t>
    </r>
  </si>
  <si>
    <r>
      <rPr>
        <b/>
        <sz val="11"/>
        <color indexed="17"/>
        <rFont val="Calibri"/>
        <family val="2"/>
      </rPr>
      <t xml:space="preserve">Heavy Helm </t>
    </r>
    <r>
      <rPr>
        <b/>
        <sz val="11"/>
        <color indexed="51"/>
        <rFont val="Calibri"/>
        <family val="2"/>
      </rPr>
      <t>[Secutor only]</t>
    </r>
  </si>
  <si>
    <r>
      <rPr>
        <b/>
        <sz val="11"/>
        <color indexed="17"/>
        <rFont val="Calibri"/>
        <family val="2"/>
      </rPr>
      <t xml:space="preserve">Massive Helm </t>
    </r>
    <r>
      <rPr>
        <b/>
        <sz val="11"/>
        <color indexed="51"/>
        <rFont val="Calibri"/>
        <family val="2"/>
      </rPr>
      <t>[Secutor only]</t>
    </r>
  </si>
  <si>
    <t>Murmillo</t>
  </si>
  <si>
    <r>
      <rPr>
        <b/>
        <sz val="11"/>
        <color indexed="17"/>
        <rFont val="Calibri"/>
        <family val="2"/>
      </rPr>
      <t xml:space="preserve">Murmillo Galea </t>
    </r>
    <r>
      <rPr>
        <b/>
        <sz val="11"/>
        <color indexed="51"/>
        <rFont val="Calibri"/>
        <family val="2"/>
      </rPr>
      <t>[Murmillo only]</t>
    </r>
  </si>
  <si>
    <t>Thraex</t>
  </si>
  <si>
    <r>
      <rPr>
        <b/>
        <sz val="11"/>
        <color indexed="17"/>
        <rFont val="Calibri"/>
        <family val="2"/>
      </rPr>
      <t xml:space="preserve">Theaex Galea </t>
    </r>
    <r>
      <rPr>
        <b/>
        <sz val="11"/>
        <color indexed="51"/>
        <rFont val="Calibri"/>
        <family val="2"/>
      </rPr>
      <t>[Thraex only]</t>
    </r>
  </si>
  <si>
    <t>Dimachaerus</t>
  </si>
  <si>
    <t>Dimachaerus Galea I</t>
  </si>
  <si>
    <t>Dimachaerus Galea II</t>
  </si>
  <si>
    <t>hellraiser</t>
  </si>
  <si>
    <t>Dimachaerus Galea III</t>
  </si>
  <si>
    <t>ironmask</t>
  </si>
  <si>
    <t>Dimachaerus Galea IV</t>
  </si>
  <si>
    <t>som</t>
  </si>
  <si>
    <t>Dimachaerus Galea V</t>
  </si>
  <si>
    <t>uruk-hai</t>
  </si>
  <si>
    <t>Dimachaerus Galea VI</t>
  </si>
  <si>
    <t>orchlm</t>
  </si>
  <si>
    <t>Dimachaerus Galea VII</t>
  </si>
  <si>
    <t>bloodsipper</t>
  </si>
  <si>
    <t>Dimachaerus Galea VIII</t>
  </si>
  <si>
    <t>cagemuzzle</t>
  </si>
  <si>
    <t>All Gladiators</t>
  </si>
  <si>
    <t>Padded Hood</t>
  </si>
  <si>
    <t>Berserker</t>
  </si>
  <si>
    <t>Reinforced Casque</t>
  </si>
  <si>
    <t>Iron Mask</t>
  </si>
  <si>
    <t xml:space="preserve">Battle Mask </t>
  </si>
  <si>
    <t>Marked Mask</t>
  </si>
  <si>
    <t xml:space="preserve">War Mask </t>
  </si>
  <si>
    <t xml:space="preserve">Mask Helmet </t>
  </si>
  <si>
    <t xml:space="preserve">Cage Helmet </t>
  </si>
  <si>
    <t xml:space="preserve">Grim Helmet </t>
  </si>
  <si>
    <t xml:space="preserve">Mug Helmet </t>
  </si>
  <si>
    <t>Linen Hood</t>
  </si>
  <si>
    <t>Battle Crown</t>
  </si>
  <si>
    <t>Ritual Helmet</t>
  </si>
  <si>
    <t>Witchhunt Helm</t>
  </si>
  <si>
    <t>Great Crown</t>
  </si>
  <si>
    <t>Dark Lord Helmet</t>
  </si>
  <si>
    <t xml:space="preserve">Crowned Helmet </t>
  </si>
  <si>
    <t xml:space="preserve">King Helmet </t>
  </si>
  <si>
    <t xml:space="preserve">Emperor Helmet </t>
  </si>
  <si>
    <t>Monks</t>
  </si>
  <si>
    <t>Mask</t>
  </si>
  <si>
    <t xml:space="preserve">Wood Mask </t>
  </si>
  <si>
    <t xml:space="preserve">Death Mask </t>
  </si>
  <si>
    <t xml:space="preserve">Imp Mask </t>
  </si>
  <si>
    <t xml:space="preserve">Leper Ironmask </t>
  </si>
  <si>
    <t xml:space="preserve">Dragon Mask </t>
  </si>
  <si>
    <t xml:space="preserve">Steel Facemask </t>
  </si>
  <si>
    <r>
      <rPr>
        <b/>
        <sz val="11"/>
        <color indexed="17"/>
        <rFont val="Calibri"/>
        <family val="2"/>
      </rPr>
      <t xml:space="preserve">Kabuto </t>
    </r>
    <r>
      <rPr>
        <b/>
        <sz val="11"/>
        <color indexed="41"/>
        <rFont val="Calibri"/>
        <family val="2"/>
      </rPr>
      <t>[Kensei only]</t>
    </r>
  </si>
  <si>
    <t xml:space="preserve">Plate Mask </t>
  </si>
  <si>
    <t xml:space="preserve">Hardened Steel Mask </t>
  </si>
  <si>
    <t>mag_low</t>
  </si>
  <si>
    <t>Rags</t>
  </si>
  <si>
    <t>Cape</t>
  </si>
  <si>
    <t>Cloth Tunic</t>
  </si>
  <si>
    <t>Cloth Armor</t>
  </si>
  <si>
    <t>Thick Cloak</t>
  </si>
  <si>
    <t>Lightened  Gambeson</t>
  </si>
  <si>
    <t>Warriors &amp; Savages only</t>
  </si>
  <si>
    <t>-dmg</t>
  </si>
  <si>
    <t>Padded Surcoat</t>
  </si>
  <si>
    <t>Leather Coat</t>
  </si>
  <si>
    <t>Boiled Leather</t>
  </si>
  <si>
    <t>Banded Leather Armor</t>
  </si>
  <si>
    <r>
      <rPr>
        <b/>
        <sz val="11"/>
        <color indexed="17"/>
        <rFont val="Calibri"/>
        <family val="2"/>
      </rPr>
      <t xml:space="preserve">Composite Hide Armor </t>
    </r>
    <r>
      <rPr>
        <b/>
        <sz val="11"/>
        <color indexed="51"/>
        <rFont val="Calibri"/>
        <family val="2"/>
      </rPr>
      <t>[Savage]</t>
    </r>
  </si>
  <si>
    <r>
      <rPr>
        <b/>
        <sz val="11"/>
        <color indexed="17"/>
        <rFont val="Calibri"/>
        <family val="2"/>
      </rPr>
      <t xml:space="preserve">Hard Leather Jack </t>
    </r>
    <r>
      <rPr>
        <b/>
        <sz val="11"/>
        <color indexed="24"/>
        <rFont val="Calibri"/>
        <family val="2"/>
      </rPr>
      <t>[Berserker]</t>
    </r>
  </si>
  <si>
    <t>Thick Leather Armor</t>
  </si>
  <si>
    <r>
      <rPr>
        <b/>
        <sz val="11"/>
        <color indexed="17"/>
        <rFont val="Calibri"/>
        <family val="2"/>
      </rPr>
      <t xml:space="preserve">Surcoat over Mail </t>
    </r>
    <r>
      <rPr>
        <b/>
        <sz val="11"/>
        <color indexed="51"/>
        <rFont val="Calibri"/>
        <family val="2"/>
      </rPr>
      <t>[Templar]</t>
    </r>
  </si>
  <si>
    <t>Byrnie</t>
  </si>
  <si>
    <t>Haubergeon</t>
  </si>
  <si>
    <t>Ring Mail</t>
  </si>
  <si>
    <t>Mesh Armor</t>
  </si>
  <si>
    <r>
      <rPr>
        <b/>
        <sz val="11"/>
        <color indexed="17"/>
        <rFont val="Calibri"/>
        <family val="2"/>
      </rPr>
      <t xml:space="preserve">Mail Brigandine </t>
    </r>
    <r>
      <rPr>
        <b/>
        <sz val="11"/>
        <color indexed="51"/>
        <rFont val="Calibri"/>
        <family val="2"/>
      </rPr>
      <t>[Guardian]</t>
    </r>
  </si>
  <si>
    <t>Scale Mail</t>
  </si>
  <si>
    <t>Thick Mail</t>
  </si>
  <si>
    <t>Hauberk</t>
  </si>
  <si>
    <t>Splint Mail</t>
  </si>
  <si>
    <r>
      <rPr>
        <b/>
        <sz val="11"/>
        <color indexed="17"/>
        <rFont val="Calibri"/>
        <family val="2"/>
      </rPr>
      <t xml:space="preserve">Brigandine </t>
    </r>
    <r>
      <rPr>
        <b/>
        <sz val="11"/>
        <color indexed="51"/>
        <rFont val="Calibri"/>
        <family val="2"/>
      </rPr>
      <t>[Guardian]</t>
    </r>
  </si>
  <si>
    <t>Breast Plate</t>
  </si>
  <si>
    <r>
      <rPr>
        <b/>
        <sz val="11"/>
        <color indexed="17"/>
        <rFont val="Calibri"/>
        <family val="2"/>
      </rPr>
      <t xml:space="preserve">Scaled Cuirass </t>
    </r>
    <r>
      <rPr>
        <b/>
        <sz val="11"/>
        <color indexed="51"/>
        <rFont val="Calibri"/>
        <family val="2"/>
      </rPr>
      <t>[Warriors]</t>
    </r>
  </si>
  <si>
    <t>Reinforced Cuirass</t>
  </si>
  <si>
    <t>Coat of Plates</t>
  </si>
  <si>
    <t>Fluted Plate</t>
  </si>
  <si>
    <r>
      <rPr>
        <b/>
        <sz val="11"/>
        <color indexed="17"/>
        <rFont val="Calibri"/>
        <family val="2"/>
      </rPr>
      <t xml:space="preserve">Ebony Plate Mail </t>
    </r>
    <r>
      <rPr>
        <b/>
        <sz val="11"/>
        <color indexed="51"/>
        <rFont val="Calibri"/>
        <family val="2"/>
      </rPr>
      <t>[Inquisitor]</t>
    </r>
  </si>
  <si>
    <r>
      <rPr>
        <b/>
        <sz val="11"/>
        <color indexed="17"/>
        <rFont val="Calibri"/>
        <family val="2"/>
      </rPr>
      <t xml:space="preserve">War Plate </t>
    </r>
    <r>
      <rPr>
        <b/>
        <sz val="11"/>
        <color indexed="51"/>
        <rFont val="Calibri"/>
        <family val="2"/>
      </rPr>
      <t>[Guardian]</t>
    </r>
  </si>
  <si>
    <t>Thick Plate Mail</t>
  </si>
  <si>
    <t>Ebony Banded Mail</t>
  </si>
  <si>
    <t>Gothic Plate Mail</t>
  </si>
  <si>
    <t>Great Plate Mail</t>
  </si>
  <si>
    <t>Full Plate Mail</t>
  </si>
  <si>
    <r>
      <rPr>
        <b/>
        <sz val="11"/>
        <color indexed="17"/>
        <rFont val="Calibri"/>
        <family val="2"/>
      </rPr>
      <t xml:space="preserve">Jousting Plate </t>
    </r>
    <r>
      <rPr>
        <b/>
        <sz val="11"/>
        <color indexed="51"/>
        <rFont val="Calibri"/>
        <family val="2"/>
      </rPr>
      <t>[Templar+Guardian]</t>
    </r>
  </si>
  <si>
    <t>Archers only</t>
  </si>
  <si>
    <t>Short Leather Jack</t>
  </si>
  <si>
    <r>
      <rPr>
        <b/>
        <sz val="11"/>
        <color indexed="17"/>
        <rFont val="Calibri"/>
        <family val="2"/>
      </rPr>
      <t>Crude Leather</t>
    </r>
    <r>
      <rPr>
        <b/>
        <sz val="11"/>
        <color indexed="51"/>
        <rFont val="Calibri"/>
        <family val="2"/>
      </rPr>
      <t xml:space="preserve"> </t>
    </r>
  </si>
  <si>
    <t>Quilted Armor</t>
  </si>
  <si>
    <t xml:space="preserve">Hardened Leather Brigandine </t>
  </si>
  <si>
    <t xml:space="preserve">Tabard </t>
  </si>
  <si>
    <t>Thin Mail</t>
  </si>
  <si>
    <t>Lamellar Armor</t>
  </si>
  <si>
    <t>Haramaki Armor</t>
  </si>
  <si>
    <t>Strapped Mail</t>
  </si>
  <si>
    <r>
      <rPr>
        <b/>
        <sz val="11"/>
        <color indexed="17"/>
        <rFont val="Calibri"/>
        <family val="2"/>
      </rPr>
      <t xml:space="preserve">Plate Corselet </t>
    </r>
    <r>
      <rPr>
        <b/>
        <sz val="11"/>
        <color indexed="51"/>
        <rFont val="Calibri"/>
        <family val="2"/>
      </rPr>
      <t>[Scout]</t>
    </r>
  </si>
  <si>
    <t xml:space="preserve">Thin Plate Mail </t>
  </si>
  <si>
    <t>Full Cuirass</t>
  </si>
  <si>
    <t>Linked Plate</t>
  </si>
  <si>
    <t>Segmented Full Plate</t>
  </si>
  <si>
    <t>Mages only</t>
  </si>
  <si>
    <t>Initiated Robe</t>
  </si>
  <si>
    <t>Disciple Robe</t>
  </si>
  <si>
    <r>
      <rPr>
        <b/>
        <sz val="11"/>
        <color indexed="17"/>
        <rFont val="Calibri"/>
        <family val="2"/>
      </rPr>
      <t>Traveller's Robe</t>
    </r>
    <r>
      <rPr>
        <b/>
        <sz val="11"/>
        <color indexed="51"/>
        <rFont val="Calibri"/>
        <family val="2"/>
      </rPr>
      <t xml:space="preserve"> [Beastmaster only]</t>
    </r>
  </si>
  <si>
    <t>2518+168</t>
  </si>
  <si>
    <r>
      <rPr>
        <b/>
        <sz val="11"/>
        <color indexed="17"/>
        <rFont val="Calibri"/>
        <family val="2"/>
      </rPr>
      <t>Dark Mantle</t>
    </r>
    <r>
      <rPr>
        <b/>
        <sz val="11"/>
        <color indexed="51"/>
        <rFont val="Calibri"/>
        <family val="2"/>
      </rPr>
      <t xml:space="preserve"> [Necromancer only]</t>
    </r>
  </si>
  <si>
    <r>
      <rPr>
        <b/>
        <sz val="11"/>
        <color indexed="17"/>
        <rFont val="Calibri"/>
        <family val="2"/>
      </rPr>
      <t>Black Outfit</t>
    </r>
    <r>
      <rPr>
        <b/>
        <sz val="11"/>
        <color indexed="51"/>
        <rFont val="Calibri"/>
        <family val="2"/>
      </rPr>
      <t xml:space="preserve"> [Demonologist only]</t>
    </r>
  </si>
  <si>
    <t>Adventurer Coat</t>
  </si>
  <si>
    <t xml:space="preserve">Wizard Cape </t>
  </si>
  <si>
    <t xml:space="preserve">Sorcerer Robe </t>
  </si>
  <si>
    <r>
      <rPr>
        <b/>
        <sz val="11"/>
        <color indexed="17"/>
        <rFont val="Calibri"/>
        <family val="2"/>
      </rPr>
      <t xml:space="preserve">Death Mantle </t>
    </r>
    <r>
      <rPr>
        <b/>
        <sz val="11"/>
        <color indexed="51"/>
        <rFont val="Calibri"/>
        <family val="2"/>
      </rPr>
      <t>[Necromancer only]</t>
    </r>
  </si>
  <si>
    <r>
      <rPr>
        <b/>
        <sz val="11"/>
        <color indexed="17"/>
        <rFont val="Calibri"/>
        <family val="2"/>
      </rPr>
      <t xml:space="preserve">Grim Overcoat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</si>
  <si>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Osseous Armor </t>
    </r>
    <r>
      <rPr>
        <b/>
        <sz val="11"/>
        <color indexed="51"/>
        <rFont val="Calibri"/>
        <family val="2"/>
      </rPr>
      <t>[Necromancer only]</t>
    </r>
  </si>
  <si>
    <t xml:space="preserve">Sorcerer Mail </t>
  </si>
  <si>
    <t>2817+168</t>
  </si>
  <si>
    <r>
      <rPr>
        <b/>
        <sz val="11"/>
        <color indexed="17"/>
        <rFont val="Calibri"/>
        <family val="2"/>
      </rPr>
      <t xml:space="preserve">Great Scale Armor </t>
    </r>
    <r>
      <rPr>
        <b/>
        <sz val="11"/>
        <color indexed="51"/>
        <rFont val="Calibri"/>
        <family val="2"/>
      </rPr>
      <t>[Beastmaster]</t>
    </r>
  </si>
  <si>
    <t xml:space="preserve">Acolyte Mail </t>
  </si>
  <si>
    <r>
      <rPr>
        <b/>
        <sz val="11"/>
        <color indexed="17"/>
        <rFont val="Calibri"/>
        <family val="2"/>
      </rPr>
      <t xml:space="preserve">Trenchcoat over Mail </t>
    </r>
    <r>
      <rPr>
        <b/>
        <sz val="11"/>
        <color indexed="51"/>
        <rFont val="Calibri"/>
        <family val="2"/>
      </rPr>
      <t>[Demonologist]</t>
    </r>
  </si>
  <si>
    <t>2517+168</t>
  </si>
  <si>
    <t xml:space="preserve">Apprentice Mail </t>
  </si>
  <si>
    <t>2186+168</t>
  </si>
  <si>
    <r>
      <rPr>
        <b/>
        <sz val="11"/>
        <color indexed="17"/>
        <rFont val="Calibri"/>
        <family val="2"/>
      </rPr>
      <t xml:space="preserve">Bone Mail </t>
    </r>
    <r>
      <rPr>
        <b/>
        <sz val="11"/>
        <color indexed="51"/>
        <rFont val="Calibri"/>
        <family val="2"/>
      </rPr>
      <t>[Necromancer only]</t>
    </r>
  </si>
  <si>
    <t xml:space="preserve">Advocate Plate </t>
  </si>
  <si>
    <r>
      <rPr>
        <b/>
        <sz val="11"/>
        <color indexed="17"/>
        <rFont val="Calibri"/>
        <family val="2"/>
      </rPr>
      <t>Grim Plate</t>
    </r>
    <r>
      <rPr>
        <b/>
        <sz val="11"/>
        <color indexed="51"/>
        <rFont val="Calibri"/>
        <family val="2"/>
      </rPr>
      <t xml:space="preserve"> [Necromancer only]</t>
    </r>
  </si>
  <si>
    <r>
      <rPr>
        <b/>
        <sz val="11"/>
        <color indexed="17"/>
        <rFont val="Calibri"/>
        <family val="2"/>
      </rPr>
      <t>Engraved Plate</t>
    </r>
    <r>
      <rPr>
        <b/>
        <sz val="11"/>
        <color indexed="51"/>
        <rFont val="Calibri"/>
        <family val="2"/>
      </rPr>
      <t xml:space="preserve"> [Beastm+Demon]</t>
    </r>
  </si>
  <si>
    <t xml:space="preserve">Wizard Plate </t>
  </si>
  <si>
    <t>Rogues only</t>
  </si>
  <si>
    <t xml:space="preserve">Leather Corset </t>
  </si>
  <si>
    <t xml:space="preserve">Leather Jacket </t>
  </si>
  <si>
    <t>Gambeson</t>
  </si>
  <si>
    <t>Segmented Hard Leather</t>
  </si>
  <si>
    <t>Chain Mail</t>
  </si>
  <si>
    <t xml:space="preserve">Battle Mail </t>
  </si>
  <si>
    <t>Field Mail</t>
  </si>
  <si>
    <t>Lamellar Jacket</t>
  </si>
  <si>
    <t xml:space="preserve">Battle Plate </t>
  </si>
  <si>
    <t xml:space="preserve">Shadow Plate </t>
  </si>
  <si>
    <t>Banded Plate</t>
  </si>
  <si>
    <t>Iron Maiden only</t>
  </si>
  <si>
    <t>acLo</t>
  </si>
  <si>
    <t>acMax</t>
  </si>
  <si>
    <t>durLo</t>
  </si>
  <si>
    <t>durMax</t>
  </si>
  <si>
    <t>vitLo</t>
  </si>
  <si>
    <t>vitMax</t>
  </si>
  <si>
    <t>Thorned Pauldron Armor</t>
  </si>
  <si>
    <t>Thorned Leather Armor</t>
  </si>
  <si>
    <t>Thorned Arming Doublet</t>
  </si>
  <si>
    <t>Thorned Aketon</t>
  </si>
  <si>
    <t xml:space="preserve">Thorned Hardened Leather Armor </t>
  </si>
  <si>
    <t>Thorned Ring Mail</t>
  </si>
  <si>
    <t>Thorned Mail</t>
  </si>
  <si>
    <t>Thorned Scalemail</t>
  </si>
  <si>
    <t xml:space="preserve">Thorned Breastplate </t>
  </si>
  <si>
    <t xml:space="preserve">Spiked Plate </t>
  </si>
  <si>
    <t xml:space="preserve">Spiked Full Plate </t>
  </si>
  <si>
    <t>Executioner only</t>
  </si>
  <si>
    <t>Scalped Wraps</t>
  </si>
  <si>
    <t xml:space="preserve">Stitched Skin </t>
  </si>
  <si>
    <t>Leather Apron</t>
  </si>
  <si>
    <t>Ceremonial Leather Jacket</t>
  </si>
  <si>
    <t xml:space="preserve">Apron Mail </t>
  </si>
  <si>
    <t>Lamellar Apron</t>
  </si>
  <si>
    <t>Reinforced Apron Mail</t>
  </si>
  <si>
    <t>Chest Plate</t>
  </si>
  <si>
    <t>Apron Plate</t>
  </si>
  <si>
    <t>Terror Plate</t>
  </si>
  <si>
    <t>Monks only</t>
  </si>
  <si>
    <t xml:space="preserve">Robe </t>
  </si>
  <si>
    <t>Leather Harness</t>
  </si>
  <si>
    <t>Reinforced Gambeson</t>
  </si>
  <si>
    <t>Chain Coat</t>
  </si>
  <si>
    <t xml:space="preserve">Scale Armor </t>
  </si>
  <si>
    <t xml:space="preserve">Yoroi Mail </t>
  </si>
  <si>
    <r>
      <rPr>
        <b/>
        <sz val="11"/>
        <color indexed="17"/>
        <rFont val="Calibri"/>
        <family val="2"/>
      </rPr>
      <t xml:space="preserve">Light Splint Mail </t>
    </r>
    <r>
      <rPr>
        <b/>
        <sz val="11"/>
        <color indexed="51"/>
        <rFont val="Calibri"/>
        <family val="2"/>
      </rPr>
      <t>[Kensei + Shugoki]</t>
    </r>
  </si>
  <si>
    <t>Breastmail</t>
  </si>
  <si>
    <t>Light Plate</t>
  </si>
  <si>
    <t>Plate Vest</t>
  </si>
  <si>
    <t xml:space="preserve">Yoroi Plate </t>
  </si>
  <si>
    <t xml:space="preserve">Plate Harness </t>
  </si>
  <si>
    <t>Gladiators only</t>
  </si>
  <si>
    <t>Arena Tunic</t>
  </si>
  <si>
    <t>Lightened Leather Armor</t>
  </si>
  <si>
    <t>Leather Armor</t>
  </si>
  <si>
    <t>Lamellar Leather</t>
  </si>
  <si>
    <t>Mail Manica</t>
  </si>
  <si>
    <t>Lorica Hamata</t>
  </si>
  <si>
    <r>
      <rPr>
        <b/>
        <sz val="11"/>
        <color indexed="17"/>
        <rFont val="Calibri"/>
        <family val="2"/>
      </rPr>
      <t>Lorica Squamata</t>
    </r>
    <r>
      <rPr>
        <b/>
        <sz val="11"/>
        <color indexed="51"/>
        <rFont val="Calibri"/>
        <family val="2"/>
      </rPr>
      <t xml:space="preserve"> [Murmillo+Dimachaerus]</t>
    </r>
  </si>
  <si>
    <t>Pitfight Armor</t>
  </si>
  <si>
    <r>
      <rPr>
        <b/>
        <sz val="11"/>
        <color indexed="17"/>
        <rFont val="Calibri"/>
        <family val="2"/>
      </rPr>
      <t xml:space="preserve">Muscle Cuirass </t>
    </r>
    <r>
      <rPr>
        <b/>
        <sz val="11"/>
        <color indexed="51"/>
        <rFont val="Calibri"/>
        <family val="2"/>
      </rPr>
      <t>[Dimachaerus]</t>
    </r>
  </si>
  <si>
    <t>Arena Armor</t>
  </si>
  <si>
    <t>Reinforced Muscle Cuirass</t>
  </si>
  <si>
    <t>Lorica Segmentata</t>
  </si>
  <si>
    <t>mnAC</t>
  </si>
  <si>
    <t>mxAC</t>
  </si>
  <si>
    <r>
      <rPr>
        <b/>
        <sz val="11"/>
        <color indexed="17"/>
        <rFont val="Calibri"/>
        <family val="2"/>
      </rPr>
      <t xml:space="preserve">Wood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</si>
  <si>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Braced Wood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</si>
  <si>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>Targe</t>
    </r>
    <r>
      <rPr>
        <b/>
        <sz val="11"/>
        <color indexed="51"/>
        <rFont val="Calibri"/>
        <family val="2"/>
      </rPr>
      <t xml:space="preserve"> [Warrior+Inquisitor]</t>
    </r>
  </si>
  <si>
    <r>
      <rPr>
        <b/>
        <sz val="11"/>
        <color indexed="17"/>
        <rFont val="Calibri"/>
        <family val="2"/>
      </rPr>
      <t xml:space="preserve">Wood Rondache </t>
    </r>
    <r>
      <rPr>
        <b/>
        <sz val="11"/>
        <color indexed="51"/>
        <rFont val="Calibri"/>
        <family val="2"/>
      </rPr>
      <t>[Inquisitor]</t>
    </r>
  </si>
  <si>
    <r>
      <rPr>
        <b/>
        <sz val="11"/>
        <color indexed="17"/>
        <rFont val="Calibri"/>
        <family val="2"/>
      </rPr>
      <t xml:space="preserve">Reinforced Targe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</si>
  <si>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Griffin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</si>
  <si>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Round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</si>
  <si>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Rondache </t>
    </r>
    <r>
      <rPr>
        <b/>
        <sz val="11"/>
        <color indexed="51"/>
        <rFont val="Calibri"/>
        <family val="2"/>
      </rPr>
      <t>[Inquisitor]</t>
    </r>
  </si>
  <si>
    <t>Infantry Shield [Warrior+Shinobi]</t>
  </si>
  <si>
    <r>
      <rPr>
        <b/>
        <sz val="11"/>
        <color indexed="17"/>
        <rFont val="Calibri"/>
        <family val="2"/>
      </rPr>
      <t xml:space="preserve">Chaos Shield </t>
    </r>
    <r>
      <rPr>
        <b/>
        <sz val="11"/>
        <color indexed="51"/>
        <rFont val="Calibri"/>
        <family val="2"/>
      </rPr>
      <t>[Warrior+Inquisitor]</t>
    </r>
  </si>
  <si>
    <t>Brass Shield [Inquisitor+Shinobi]</t>
  </si>
  <si>
    <r>
      <rPr>
        <b/>
        <sz val="11"/>
        <color indexed="17"/>
        <rFont val="Calibri"/>
        <family val="2"/>
      </rPr>
      <t xml:space="preserve">Battle Shield </t>
    </r>
    <r>
      <rPr>
        <b/>
        <sz val="11"/>
        <color indexed="51"/>
        <rFont val="Calibri"/>
        <family val="2"/>
      </rPr>
      <t>[Warrior+Inquisitor]</t>
    </r>
  </si>
  <si>
    <t>39+168</t>
  </si>
  <si>
    <r>
      <rPr>
        <b/>
        <sz val="11"/>
        <color indexed="17"/>
        <rFont val="Calibri"/>
        <family val="2"/>
      </rPr>
      <t xml:space="preserve">Assault Shield </t>
    </r>
    <r>
      <rPr>
        <b/>
        <sz val="11"/>
        <color indexed="51"/>
        <rFont val="Calibri"/>
        <family val="2"/>
      </rPr>
      <t>[Warrior+inquisitor]</t>
    </r>
  </si>
  <si>
    <t>167-</t>
  </si>
  <si>
    <r>
      <rPr>
        <b/>
        <sz val="11"/>
        <color indexed="17"/>
        <rFont val="Calibri"/>
        <family val="2"/>
      </rPr>
      <t xml:space="preserve">Heater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</si>
  <si>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Reinforced Shield </t>
    </r>
    <r>
      <rPr>
        <b/>
        <sz val="11"/>
        <color indexed="51"/>
        <rFont val="Calibri"/>
        <family val="2"/>
      </rPr>
      <t>[Warrior+Inquisitor]</t>
    </r>
  </si>
  <si>
    <t>Weighted Shield [Warrior+Shinobi]</t>
  </si>
  <si>
    <r>
      <rPr>
        <b/>
        <sz val="11"/>
        <color indexed="17"/>
        <rFont val="Calibri"/>
        <family val="2"/>
      </rPr>
      <t xml:space="preserve">Spiked Rondache </t>
    </r>
    <r>
      <rPr>
        <b/>
        <sz val="11"/>
        <color indexed="51"/>
        <rFont val="Calibri"/>
        <family val="2"/>
      </rPr>
      <t>[Inquisitor]</t>
    </r>
  </si>
  <si>
    <t>Balanced Shield [Inquisitor+Shinobi]</t>
  </si>
  <si>
    <r>
      <rPr>
        <b/>
        <sz val="11"/>
        <color indexed="17"/>
        <rFont val="Calibri"/>
        <family val="2"/>
      </rPr>
      <t xml:space="preserve">Gothic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</si>
  <si>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>Banded Steelshield</t>
    </r>
    <r>
      <rPr>
        <b/>
        <sz val="11"/>
        <color indexed="51"/>
        <rFont val="Calibri"/>
        <family val="2"/>
      </rPr>
      <t xml:space="preserve"> [Warrior]</t>
    </r>
  </si>
  <si>
    <r>
      <rPr>
        <b/>
        <sz val="11"/>
        <color indexed="17"/>
        <rFont val="Calibri"/>
        <family val="2"/>
      </rPr>
      <t xml:space="preserve">Power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</si>
  <si>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>Hardened Steel Heater Shield</t>
    </r>
    <r>
      <rPr>
        <b/>
        <sz val="11"/>
        <color indexed="51"/>
        <rFont val="Calibri"/>
        <family val="2"/>
      </rPr>
      <t xml:space="preserve"> [Warrior]</t>
    </r>
  </si>
  <si>
    <r>
      <rPr>
        <b/>
        <sz val="11"/>
        <color indexed="17"/>
        <rFont val="Calibri"/>
        <family val="2"/>
      </rPr>
      <t>Ebony Knight Shield</t>
    </r>
    <r>
      <rPr>
        <b/>
        <sz val="11"/>
        <color indexed="51"/>
        <rFont val="Calibri"/>
        <family val="2"/>
      </rPr>
      <t xml:space="preserve"> [Inquisitor]</t>
    </r>
  </si>
  <si>
    <r>
      <rPr>
        <b/>
        <sz val="11"/>
        <color indexed="17"/>
        <rFont val="Calibri"/>
        <family val="2"/>
      </rPr>
      <t>Tower Shield</t>
    </r>
    <r>
      <rPr>
        <b/>
        <sz val="11"/>
        <color indexed="51"/>
        <rFont val="Calibri"/>
        <family val="2"/>
      </rPr>
      <t xml:space="preserve"> [Warrior+Inquisitor]</t>
    </r>
  </si>
  <si>
    <r>
      <rPr>
        <b/>
        <sz val="11"/>
        <color indexed="17"/>
        <rFont val="Calibri"/>
        <family val="2"/>
      </rPr>
      <t>Great Shield</t>
    </r>
    <r>
      <rPr>
        <b/>
        <sz val="11"/>
        <color indexed="51"/>
        <rFont val="Calibri"/>
        <family val="2"/>
      </rPr>
      <t xml:space="preserve"> [Warrior+Inquisitor]</t>
    </r>
  </si>
  <si>
    <r>
      <rPr>
        <b/>
        <sz val="11"/>
        <color indexed="17"/>
        <rFont val="Calibri"/>
        <family val="2"/>
      </rPr>
      <t xml:space="preserve">Full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</si>
  <si>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>Siege Shield</t>
    </r>
    <r>
      <rPr>
        <b/>
        <sz val="11"/>
        <color indexed="51"/>
        <rFont val="Calibri"/>
        <family val="2"/>
      </rPr>
      <t xml:space="preserve"> [Warrior+Inquisitor]</t>
    </r>
  </si>
  <si>
    <r>
      <rPr>
        <b/>
        <sz val="11"/>
        <color indexed="17"/>
        <rFont val="Calibri"/>
        <family val="2"/>
      </rPr>
      <t xml:space="preserve">Huge Shield </t>
    </r>
    <r>
      <rPr>
        <b/>
        <sz val="11"/>
        <color indexed="51"/>
        <rFont val="Calibri"/>
        <family val="2"/>
      </rPr>
      <t>[Warrior+Inquisitor]</t>
    </r>
  </si>
  <si>
    <r>
      <rPr>
        <b/>
        <sz val="11"/>
        <color indexed="17"/>
        <rFont val="Calibri"/>
        <family val="2"/>
      </rPr>
      <t xml:space="preserve">Pavise Shield </t>
    </r>
    <r>
      <rPr>
        <b/>
        <sz val="11"/>
        <color indexed="51"/>
        <rFont val="Calibri"/>
        <family val="2"/>
      </rPr>
      <t>[Warrior]</t>
    </r>
  </si>
  <si>
    <t>Spiked Bucklers  [Maiden]</t>
  </si>
  <si>
    <t>Thorned Bundle</t>
  </si>
  <si>
    <t>Thorned Buckler</t>
  </si>
  <si>
    <t xml:space="preserve">Spiked Fistguard </t>
  </si>
  <si>
    <t>Lanced Buckler</t>
  </si>
  <si>
    <t xml:space="preserve">Spiked Steel Buckler </t>
  </si>
  <si>
    <t xml:space="preserve">Spiked Buckler </t>
  </si>
  <si>
    <t xml:space="preserve">Nail Buckler </t>
  </si>
  <si>
    <t xml:space="preserve">Alloyed Buckler </t>
  </si>
  <si>
    <t xml:space="preserve">Compound Buckler </t>
  </si>
  <si>
    <t xml:space="preserve">Shrunken Heads </t>
  </si>
  <si>
    <r>
      <rPr>
        <b/>
        <sz val="11"/>
        <color indexed="17"/>
        <rFont val="Calibri"/>
        <family val="2"/>
      </rPr>
      <t>Corpse Head</t>
    </r>
    <r>
      <rPr>
        <b/>
        <sz val="11"/>
        <color indexed="51"/>
        <rFont val="Calibri"/>
        <family val="2"/>
      </rPr>
      <t xml:space="preserve"> [Demonologist only]</t>
    </r>
  </si>
  <si>
    <r>
      <rPr>
        <b/>
        <sz val="11"/>
        <color indexed="17"/>
        <rFont val="Calibri"/>
        <family val="2"/>
      </rPr>
      <t xml:space="preserve">Impaled Skull 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</si>
  <si>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Fallen Head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</si>
  <si>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Zombie Skull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</si>
  <si>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Hidden Head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</si>
  <si>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Advocate Head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</si>
  <si>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Demon Skull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</si>
  <si>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Reaper Head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</si>
  <si>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Lich Skull </t>
    </r>
    <r>
      <rPr>
        <b/>
        <sz val="11"/>
        <color indexed="51"/>
        <rFont val="Calibri"/>
        <family val="2"/>
      </rPr>
      <t>[Demonologist only]</t>
    </r>
  </si>
  <si>
    <r>
      <rPr>
        <b/>
        <sz val="11"/>
        <color indexed="17"/>
        <rFont val="Calibri"/>
        <family val="2"/>
      </rPr>
      <t xml:space="preserve">Warper Head </t>
    </r>
    <r>
      <rPr>
        <b/>
        <sz val="11"/>
        <color indexed="51"/>
        <rFont val="Calibri"/>
        <family val="2"/>
      </rPr>
      <t>[Demonologist only]</t>
    </r>
  </si>
  <si>
    <t>Bone Shields</t>
  </si>
  <si>
    <t xml:space="preserve">Martyrdom Shield </t>
  </si>
  <si>
    <t xml:space="preserve">Spine Shield </t>
  </si>
  <si>
    <t>Cranium Shield</t>
  </si>
  <si>
    <t xml:space="preserve">Warped Shield </t>
  </si>
  <si>
    <t xml:space="preserve">Death Shield </t>
  </si>
  <si>
    <t xml:space="preserve">Curse Shield </t>
  </si>
  <si>
    <t>Split Shield</t>
  </si>
  <si>
    <t>Burden Shield</t>
  </si>
  <si>
    <t xml:space="preserve">Terror Shield </t>
  </si>
  <si>
    <t>Doom Shield</t>
  </si>
  <si>
    <t>Scutum Shields</t>
  </si>
  <si>
    <t>str lo</t>
  </si>
  <si>
    <t>vit lo</t>
  </si>
  <si>
    <r>
      <rPr>
        <b/>
        <sz val="11"/>
        <color indexed="17"/>
        <rFont val="Calibri"/>
        <family val="2"/>
      </rPr>
      <t xml:space="preserve">Cetratus </t>
    </r>
    <r>
      <rPr>
        <b/>
        <sz val="11"/>
        <color indexed="51"/>
        <rFont val="Calibri"/>
        <family val="2"/>
      </rPr>
      <t>[Secutor &amp; Murmillo only]</t>
    </r>
  </si>
  <si>
    <r>
      <rPr>
        <b/>
        <sz val="11"/>
        <color indexed="17"/>
        <rFont val="Calibri"/>
        <family val="2"/>
      </rPr>
      <t xml:space="preserve">Scutum </t>
    </r>
    <r>
      <rPr>
        <b/>
        <sz val="11"/>
        <color indexed="51"/>
        <rFont val="Calibri"/>
        <family val="2"/>
      </rPr>
      <t>[Secutor &amp; Murmillo only]</t>
    </r>
  </si>
  <si>
    <r>
      <rPr>
        <b/>
        <sz val="11"/>
        <color indexed="17"/>
        <rFont val="Calibri"/>
        <family val="2"/>
      </rPr>
      <t xml:space="preserve">Thick Scutum </t>
    </r>
    <r>
      <rPr>
        <b/>
        <sz val="11"/>
        <color indexed="51"/>
        <rFont val="Calibri"/>
        <family val="2"/>
      </rPr>
      <t>[Secutor &amp; Murmillo only]</t>
    </r>
  </si>
  <si>
    <t>1492+168</t>
  </si>
  <si>
    <r>
      <rPr>
        <b/>
        <sz val="11"/>
        <color indexed="17"/>
        <rFont val="Calibri"/>
        <family val="2"/>
      </rPr>
      <t xml:space="preserve">Long Scutum </t>
    </r>
    <r>
      <rPr>
        <b/>
        <sz val="11"/>
        <color indexed="51"/>
        <rFont val="Calibri"/>
        <family val="2"/>
      </rPr>
      <t>[Secutor &amp; Murmillo only]</t>
    </r>
  </si>
  <si>
    <t>1761+168</t>
  </si>
  <si>
    <r>
      <rPr>
        <b/>
        <sz val="11"/>
        <color indexed="17"/>
        <rFont val="Calibri"/>
        <family val="2"/>
      </rPr>
      <t xml:space="preserve">Tall Scutum </t>
    </r>
    <r>
      <rPr>
        <b/>
        <sz val="11"/>
        <color indexed="51"/>
        <rFont val="Calibri"/>
        <family val="2"/>
      </rPr>
      <t>[Secutor &amp; Murmillo only]</t>
    </r>
  </si>
  <si>
    <t>1760+168</t>
  </si>
  <si>
    <r>
      <rPr>
        <b/>
        <sz val="11"/>
        <color indexed="17"/>
        <rFont val="Calibri"/>
        <family val="2"/>
      </rPr>
      <t xml:space="preserve">Heavy Scutum </t>
    </r>
    <r>
      <rPr>
        <b/>
        <sz val="11"/>
        <color indexed="51"/>
        <rFont val="Calibri"/>
        <family val="2"/>
      </rPr>
      <t>[Secutor &amp; Murmillo only]</t>
    </r>
  </si>
  <si>
    <t>1758+168</t>
  </si>
  <si>
    <r>
      <rPr>
        <b/>
        <sz val="11"/>
        <color indexed="17"/>
        <rFont val="Calibri"/>
        <family val="2"/>
      </rPr>
      <t xml:space="preserve">Large Scutum </t>
    </r>
    <r>
      <rPr>
        <b/>
        <sz val="11"/>
        <color indexed="51"/>
        <rFont val="Calibri"/>
        <family val="2"/>
      </rPr>
      <t>[Secutor &amp; Murmillo only]</t>
    </r>
  </si>
  <si>
    <t>1762+168</t>
  </si>
  <si>
    <r>
      <rPr>
        <b/>
        <sz val="11"/>
        <color indexed="17"/>
        <rFont val="Calibri"/>
        <family val="2"/>
      </rPr>
      <t xml:space="preserve">Battle Scutum </t>
    </r>
    <r>
      <rPr>
        <b/>
        <sz val="11"/>
        <color indexed="51"/>
        <rFont val="Calibri"/>
        <family val="2"/>
      </rPr>
      <t>[Secutor &amp; Murmillo only]</t>
    </r>
  </si>
  <si>
    <t>1763+168</t>
  </si>
  <si>
    <r>
      <rPr>
        <b/>
        <sz val="11"/>
        <color indexed="17"/>
        <rFont val="Calibri"/>
        <family val="2"/>
      </rPr>
      <t xml:space="preserve">War Scutum </t>
    </r>
    <r>
      <rPr>
        <b/>
        <sz val="11"/>
        <color indexed="51"/>
        <rFont val="Calibri"/>
        <family val="2"/>
      </rPr>
      <t>[Secutor &amp; Murmillo only]</t>
    </r>
  </si>
  <si>
    <t>1764+168</t>
  </si>
  <si>
    <r>
      <rPr>
        <b/>
        <sz val="11"/>
        <color indexed="17"/>
        <rFont val="Calibri"/>
        <family val="2"/>
      </rPr>
      <t xml:space="preserve">Great Scutum </t>
    </r>
    <r>
      <rPr>
        <b/>
        <sz val="11"/>
        <color indexed="51"/>
        <rFont val="Calibri"/>
        <family val="2"/>
      </rPr>
      <t>[Secutor &amp; Murmillo only]</t>
    </r>
  </si>
  <si>
    <t>1797+168</t>
  </si>
  <si>
    <t>Kite Shields</t>
  </si>
  <si>
    <t>Light Shield</t>
  </si>
  <si>
    <r>
      <rPr>
        <b/>
        <sz val="11"/>
        <color indexed="17"/>
        <rFont val="Calibri"/>
        <family val="2"/>
      </rPr>
      <t xml:space="preserve">Cross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</si>
  <si>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Wooden Kite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</si>
  <si>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Heraldic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</si>
  <si>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Crusade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</si>
  <si>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Protector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</si>
  <si>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Heathenhunt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</si>
  <si>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Hospitaller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</si>
  <si>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Lotus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</si>
  <si>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Eventide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</si>
  <si>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Dawn Shield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</si>
  <si>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 xml:space="preserve">Salvation Shield </t>
    </r>
    <r>
      <rPr>
        <b/>
        <sz val="11"/>
        <color indexed="51"/>
        <rFont val="Calibri"/>
        <family val="2"/>
      </rPr>
      <t>[Templar only]</t>
    </r>
  </si>
  <si>
    <t>Grimoires [Warlock]</t>
  </si>
  <si>
    <t>dex low</t>
  </si>
  <si>
    <t>Booklet of Black Magic</t>
  </si>
  <si>
    <t>Dark Tome</t>
  </si>
  <si>
    <t>Book of Hexes</t>
  </si>
  <si>
    <t>Doomsday Tome</t>
  </si>
  <si>
    <t>Cryptic Tome</t>
  </si>
  <si>
    <t>Book of the Damned</t>
  </si>
  <si>
    <t>Grimoire</t>
  </si>
  <si>
    <t>Book of Curses</t>
  </si>
  <si>
    <t>Netherworld Tome</t>
  </si>
  <si>
    <t>Book of Abyss</t>
  </si>
  <si>
    <t>Parmula Shields [Thraex]</t>
  </si>
  <si>
    <t>Parmula</t>
  </si>
  <si>
    <t>Gilded Parmula</t>
  </si>
  <si>
    <t>Beastmaster Hearts</t>
  </si>
  <si>
    <t>nag max</t>
  </si>
  <si>
    <t>Quasit Heart</t>
  </si>
  <si>
    <t>Hidden Heart</t>
  </si>
  <si>
    <t>Wyrm Heart</t>
  </si>
  <si>
    <t>Viper Heart</t>
  </si>
  <si>
    <t>Biclops Heart</t>
  </si>
  <si>
    <t>Grotesque Heart</t>
  </si>
  <si>
    <t>Succubus Heart</t>
  </si>
  <si>
    <t>Shinobi + Assassin</t>
  </si>
  <si>
    <r>
      <rPr>
        <b/>
        <sz val="11"/>
        <color indexed="17"/>
        <rFont val="Calibri"/>
        <family val="2"/>
      </rPr>
      <t xml:space="preserve">Buckler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</si>
  <si>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Small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</si>
  <si>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Circle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</si>
  <si>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Gilded Metal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</si>
  <si>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Rounded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</si>
  <si>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War Buckler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</si>
  <si>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Warden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</si>
  <si>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Imperial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</si>
  <si>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Nether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</si>
  <si>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Shadowforged Shield </t>
    </r>
    <r>
      <rPr>
        <b/>
        <sz val="11"/>
        <color indexed="51"/>
        <rFont val="Calibri"/>
        <family val="2"/>
      </rPr>
      <t>[Shinobi+Assassin]</t>
    </r>
  </si>
  <si>
    <r>
      <rPr>
        <b/>
        <sz val="11"/>
        <color indexed="17"/>
        <rFont val="Calibri"/>
        <family val="2"/>
      </rPr>
      <t xml:space="preserve">Ornate Shield </t>
    </r>
    <r>
      <rPr>
        <b/>
        <sz val="11"/>
        <color indexed="51"/>
        <rFont val="Calibri"/>
        <family val="2"/>
      </rPr>
      <t>[Shinobi]</t>
    </r>
  </si>
  <si>
    <t>Trapper + Bombardier</t>
  </si>
  <si>
    <t>Light Wood Shield</t>
  </si>
  <si>
    <t>Pine Shield</t>
  </si>
  <si>
    <t>Engraved Shield</t>
  </si>
  <si>
    <t>Dark Shield</t>
  </si>
  <si>
    <t>Aspis</t>
  </si>
  <si>
    <t>War Aspis</t>
  </si>
  <si>
    <t>Great Aspis</t>
  </si>
  <si>
    <t>Mage + Elementalist</t>
  </si>
  <si>
    <t>clvl mn</t>
  </si>
  <si>
    <t>clvl mx</t>
  </si>
  <si>
    <t>Lesser Orb</t>
  </si>
  <si>
    <t>2407+168</t>
  </si>
  <si>
    <t>dark</t>
  </si>
  <si>
    <t>Lense Orb</t>
  </si>
  <si>
    <t>2410+168</t>
  </si>
  <si>
    <t>red</t>
  </si>
  <si>
    <t>Optic Orb</t>
  </si>
  <si>
    <t>2405+168</t>
  </si>
  <si>
    <t>Red-blu</t>
  </si>
  <si>
    <t>Water Orb</t>
  </si>
  <si>
    <t>2409+168</t>
  </si>
  <si>
    <t>blu</t>
  </si>
  <si>
    <t>Charged Orb</t>
  </si>
  <si>
    <t>2411+168</t>
  </si>
  <si>
    <t>Black-blu</t>
  </si>
  <si>
    <t>Arcane Orb</t>
  </si>
  <si>
    <t>2412+168</t>
  </si>
  <si>
    <t>crimz</t>
  </si>
  <si>
    <t>Seismic Orb</t>
  </si>
  <si>
    <t>2413+168</t>
  </si>
  <si>
    <t>redd</t>
  </si>
  <si>
    <t>Wave Orb</t>
  </si>
  <si>
    <t>white</t>
  </si>
  <si>
    <t>Static Orb</t>
  </si>
  <si>
    <t>2406+168</t>
  </si>
  <si>
    <t>Heated Orb</t>
  </si>
  <si>
    <t>456+168</t>
  </si>
  <si>
    <t>dur_hi</t>
  </si>
  <si>
    <t>Cloth Gloves</t>
  </si>
  <si>
    <t>Light Leather Gloves</t>
  </si>
  <si>
    <r>
      <rPr>
        <b/>
        <sz val="11"/>
        <color indexed="17"/>
        <rFont val="Calibri"/>
        <family val="2"/>
      </rPr>
      <t xml:space="preserve">Rondel Protection Gloves </t>
    </r>
    <r>
      <rPr>
        <b/>
        <sz val="11"/>
        <color indexed="51"/>
        <rFont val="Calibri"/>
        <family val="2"/>
      </rPr>
      <t>[WARs+ARCs]</t>
    </r>
  </si>
  <si>
    <t>Leather Demi Gauntlets</t>
  </si>
  <si>
    <t>Leather Gloves</t>
  </si>
  <si>
    <t>Hardened Leather Gloves</t>
  </si>
  <si>
    <t>Chainmail Gloves</t>
  </si>
  <si>
    <r>
      <rPr>
        <b/>
        <sz val="11"/>
        <color indexed="17"/>
        <rFont val="Calibri"/>
        <family val="2"/>
      </rPr>
      <t xml:space="preserve">Thorned Gloves </t>
    </r>
    <r>
      <rPr>
        <b/>
        <sz val="11"/>
        <color indexed="51"/>
        <rFont val="Calibri"/>
        <family val="2"/>
      </rPr>
      <t>[Maiden]</t>
    </r>
  </si>
  <si>
    <t>Scalemail Gauntlets</t>
  </si>
  <si>
    <t>Splintmail Bracers</t>
  </si>
  <si>
    <r>
      <rPr>
        <b/>
        <sz val="11"/>
        <color indexed="17"/>
        <rFont val="Calibri"/>
        <family val="2"/>
      </rPr>
      <t>Centurion Vambraces</t>
    </r>
    <r>
      <rPr>
        <b/>
        <sz val="11"/>
        <color indexed="51"/>
        <rFont val="Calibri"/>
        <family val="2"/>
      </rPr>
      <t xml:space="preserve"> [Dimachaerus]</t>
    </r>
  </si>
  <si>
    <t>Hourglass Gauntlets</t>
  </si>
  <si>
    <r>
      <rPr>
        <b/>
        <sz val="11"/>
        <color indexed="17"/>
        <rFont val="Calibri"/>
        <family val="2"/>
      </rPr>
      <t xml:space="preserve">Gothic Gauntlets </t>
    </r>
    <r>
      <rPr>
        <b/>
        <sz val="11"/>
        <color indexed="51"/>
        <rFont val="Calibri"/>
        <family val="2"/>
      </rPr>
      <t>[Templar only]</t>
    </r>
  </si>
  <si>
    <r>
      <rPr>
        <b/>
        <sz val="11"/>
        <color indexed="17"/>
        <rFont val="Calibri"/>
        <family val="2"/>
      </rPr>
      <t>Banded Hourglass Gauntlets</t>
    </r>
    <r>
      <rPr>
        <b/>
        <sz val="11"/>
        <color indexed="51"/>
        <rFont val="Calibri"/>
        <family val="2"/>
      </rPr>
      <t xml:space="preserve"> [Inquisitor]</t>
    </r>
  </si>
  <si>
    <r>
      <rPr>
        <b/>
        <sz val="11"/>
        <color indexed="17"/>
        <rFont val="Calibri"/>
        <family val="2"/>
      </rPr>
      <t>Spiked Gauntlets</t>
    </r>
    <r>
      <rPr>
        <b/>
        <sz val="11"/>
        <color indexed="51"/>
        <rFont val="Calibri"/>
        <family val="2"/>
      </rPr>
      <t xml:space="preserve"> [Maiden]</t>
    </r>
  </si>
  <si>
    <t>Steel Mittens</t>
  </si>
  <si>
    <t>Full Plate Bazubands</t>
  </si>
  <si>
    <t>DEX line</t>
  </si>
  <si>
    <t>Lightmail Gloves</t>
  </si>
  <si>
    <t>Scalemail Gloves</t>
  </si>
  <si>
    <t>Splintmail Bazubands</t>
  </si>
  <si>
    <t>Thin Plate Gauntlets</t>
  </si>
  <si>
    <t>Articulated Gauntlets</t>
  </si>
  <si>
    <t>Guardian Mittens</t>
  </si>
  <si>
    <r>
      <rPr>
        <b/>
        <sz val="11"/>
        <color indexed="17"/>
        <rFont val="Calibri"/>
        <family val="2"/>
      </rPr>
      <t xml:space="preserve">Hardened Mittens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</si>
  <si>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Mesh Gloves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</si>
  <si>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Ironscale Gloves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</si>
  <si>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Thick Gauntlets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</si>
  <si>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Scale Gauntlets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</si>
  <si>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Embossed Mittens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</si>
  <si>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Power Mittens </t>
    </r>
    <r>
      <rPr>
        <b/>
        <sz val="11"/>
        <color indexed="51"/>
        <rFont val="Calibri"/>
        <family val="2"/>
      </rPr>
      <t>[Guardian only]</t>
    </r>
  </si>
  <si>
    <r>
      <rPr>
        <b/>
        <sz val="11"/>
        <color indexed="17"/>
        <rFont val="Calibri"/>
        <family val="2"/>
      </rPr>
      <t xml:space="preserve">Reinforced Mittens </t>
    </r>
    <r>
      <rPr>
        <b/>
        <sz val="11"/>
        <color indexed="51"/>
        <rFont val="Calibri"/>
        <family val="2"/>
      </rPr>
      <t>[Guardian only]</t>
    </r>
  </si>
  <si>
    <t>Casters</t>
  </si>
  <si>
    <t>Silk Gloves</t>
  </si>
  <si>
    <t>Velvet Gloves</t>
  </si>
  <si>
    <t>Satin Gloves</t>
  </si>
  <si>
    <t>Sorcery Gloves</t>
  </si>
  <si>
    <t>Wrapped Gauntlets</t>
  </si>
  <si>
    <t>Strapped Gauntlets</t>
  </si>
  <si>
    <t>Splinted Gauntlets</t>
  </si>
  <si>
    <t>Steel Gauntlets</t>
  </si>
  <si>
    <t>Sorcery Gauntlets</t>
  </si>
  <si>
    <t>Serpent Gloves</t>
  </si>
  <si>
    <t>Beastclaw Gloves</t>
  </si>
  <si>
    <t>Talon Gloves</t>
  </si>
  <si>
    <t>Heresy Bracers</t>
  </si>
  <si>
    <t>Heathen Bracers</t>
  </si>
  <si>
    <t>Pagan Gauntlets</t>
  </si>
  <si>
    <t>Purity Gloves</t>
  </si>
  <si>
    <t>Underworld Bracers</t>
  </si>
  <si>
    <t>Netherworld Gauntlets</t>
  </si>
  <si>
    <t>mag_lo</t>
  </si>
  <si>
    <t>Common</t>
  </si>
  <si>
    <t>Boots</t>
  </si>
  <si>
    <t>Leather Boots</t>
  </si>
  <si>
    <t>Hard Leather Boots</t>
  </si>
  <si>
    <t>Thick Leather Boots</t>
  </si>
  <si>
    <t>Chainmail Boots</t>
  </si>
  <si>
    <t>Splintmail Greaves</t>
  </si>
  <si>
    <t>Gothic Plate Greaves</t>
  </si>
  <si>
    <t>Full Plate Greaves</t>
  </si>
  <si>
    <r>
      <rPr>
        <b/>
        <sz val="11"/>
        <color indexed="17"/>
        <rFont val="Calibri"/>
        <family val="2"/>
      </rPr>
      <t>Mesh Boots</t>
    </r>
    <r>
      <rPr>
        <b/>
        <sz val="11"/>
        <color indexed="27"/>
        <rFont val="Calibri"/>
        <family val="2"/>
      </rPr>
      <t xml:space="preserve"> [Monks]</t>
    </r>
  </si>
  <si>
    <r>
      <rPr>
        <b/>
        <sz val="11"/>
        <color indexed="17"/>
        <rFont val="Calibri"/>
        <family val="2"/>
      </rPr>
      <t xml:space="preserve">Laminated Greaves </t>
    </r>
    <r>
      <rPr>
        <b/>
        <sz val="11"/>
        <color indexed="51"/>
        <rFont val="Calibri"/>
        <family val="2"/>
      </rPr>
      <t>[Monks]</t>
    </r>
  </si>
  <si>
    <r>
      <rPr>
        <b/>
        <sz val="11"/>
        <color indexed="17"/>
        <rFont val="Calibri"/>
        <family val="2"/>
      </rPr>
      <t xml:space="preserve">Reinforced Greaves </t>
    </r>
    <r>
      <rPr>
        <b/>
        <sz val="11"/>
        <color indexed="51"/>
        <rFont val="Calibri"/>
        <family val="2"/>
      </rPr>
      <t>[Monks]</t>
    </r>
  </si>
  <si>
    <r>
      <rPr>
        <b/>
        <sz val="11"/>
        <color indexed="17"/>
        <rFont val="Calibri"/>
        <family val="2"/>
      </rPr>
      <t xml:space="preserve">Soft Leather Boots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</si>
  <si>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Leather Jackboots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</si>
  <si>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>Riveted Greaves</t>
    </r>
    <r>
      <rPr>
        <b/>
        <sz val="11"/>
        <color indexed="51"/>
        <rFont val="Calibri"/>
        <family val="2"/>
      </rPr>
      <t xml:space="preserve"> [Archers only]</t>
    </r>
  </si>
  <si>
    <r>
      <rPr>
        <b/>
        <sz val="11"/>
        <color indexed="17"/>
        <rFont val="Calibri"/>
        <family val="2"/>
      </rPr>
      <t xml:space="preserve">Lamellar Greaves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</si>
  <si>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Scalemail Greaves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</si>
  <si>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Chain Jackboots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</si>
  <si>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Thin Plate Greaves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</si>
  <si>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Plate Greaves </t>
    </r>
    <r>
      <rPr>
        <b/>
        <sz val="11"/>
        <color indexed="51"/>
        <rFont val="Calibri"/>
        <family val="2"/>
      </rPr>
      <t>[Archers only]</t>
    </r>
  </si>
  <si>
    <r>
      <rPr>
        <b/>
        <sz val="11"/>
        <color indexed="17"/>
        <rFont val="Calibri"/>
        <family val="2"/>
      </rPr>
      <t xml:space="preserve">Steel Jackboots </t>
    </r>
    <r>
      <rPr>
        <b/>
        <sz val="11"/>
        <color indexed="51"/>
        <rFont val="Calibri"/>
        <family val="2"/>
      </rPr>
      <t>[Archers only]</t>
    </r>
  </si>
  <si>
    <t>Shinguards [ Thraex + Dimachaerus ]</t>
  </si>
  <si>
    <t>Leather Shinguards</t>
  </si>
  <si>
    <t>1757+168</t>
  </si>
  <si>
    <t>Shinguards</t>
  </si>
  <si>
    <t>1754+168</t>
  </si>
  <si>
    <t>Iron Shinguards</t>
  </si>
  <si>
    <t>1753+168</t>
  </si>
  <si>
    <t>Long Shinguards</t>
  </si>
  <si>
    <t>1752+168</t>
  </si>
  <si>
    <t>Great Shinguards</t>
  </si>
  <si>
    <t>Full Plate Shinguards</t>
  </si>
  <si>
    <t>1756+168</t>
  </si>
  <si>
    <r>
      <rPr>
        <b/>
        <sz val="11"/>
        <color indexed="17"/>
        <rFont val="Calibri"/>
        <family val="2"/>
      </rPr>
      <t xml:space="preserve">Rogue Boots </t>
    </r>
    <r>
      <rPr>
        <b/>
        <sz val="11"/>
        <color indexed="51"/>
        <rFont val="Calibri"/>
        <family val="2"/>
      </rPr>
      <t>[Rogues]</t>
    </r>
  </si>
  <si>
    <r>
      <rPr>
        <b/>
        <sz val="11"/>
        <color indexed="17"/>
        <rFont val="Calibri"/>
        <family val="2"/>
      </rPr>
      <t xml:space="preserve">Hide Boots </t>
    </r>
    <r>
      <rPr>
        <b/>
        <sz val="11"/>
        <color indexed="51"/>
        <rFont val="Calibri"/>
        <family val="2"/>
      </rPr>
      <t>[Rogues]</t>
    </r>
  </si>
  <si>
    <r>
      <rPr>
        <b/>
        <sz val="11"/>
        <color indexed="17"/>
        <rFont val="Calibri"/>
        <family val="2"/>
      </rPr>
      <t xml:space="preserve">Hardened Leather Boots </t>
    </r>
    <r>
      <rPr>
        <b/>
        <sz val="11"/>
        <color indexed="51"/>
        <rFont val="Calibri"/>
        <family val="2"/>
      </rPr>
      <t>[Rogues]</t>
    </r>
  </si>
  <si>
    <r>
      <rPr>
        <b/>
        <sz val="11"/>
        <color indexed="17"/>
        <rFont val="Calibri"/>
        <family val="2"/>
      </rPr>
      <t>Lightscale Boots</t>
    </r>
    <r>
      <rPr>
        <b/>
        <sz val="11"/>
        <color indexed="51"/>
        <rFont val="Calibri"/>
        <family val="2"/>
      </rPr>
      <t xml:space="preserve"> [Rogues]</t>
    </r>
  </si>
  <si>
    <r>
      <rPr>
        <b/>
        <sz val="11"/>
        <color indexed="17"/>
        <rFont val="Calibri"/>
        <family val="2"/>
      </rPr>
      <t xml:space="preserve">Scale Boots </t>
    </r>
    <r>
      <rPr>
        <b/>
        <sz val="11"/>
        <color indexed="51"/>
        <rFont val="Calibri"/>
        <family val="2"/>
      </rPr>
      <t>[Rogues]</t>
    </r>
  </si>
  <si>
    <r>
      <rPr>
        <b/>
        <sz val="11"/>
        <color indexed="17"/>
        <rFont val="Calibri"/>
        <family val="2"/>
      </rPr>
      <t xml:space="preserve">Steel Boots </t>
    </r>
    <r>
      <rPr>
        <b/>
        <sz val="11"/>
        <color indexed="51"/>
        <rFont val="Calibri"/>
        <family val="2"/>
      </rPr>
      <t>[Rogues]</t>
    </r>
  </si>
  <si>
    <r>
      <rPr>
        <b/>
        <sz val="11"/>
        <color indexed="17"/>
        <rFont val="Calibri"/>
        <family val="2"/>
      </rPr>
      <t xml:space="preserve">Full Plate Boots </t>
    </r>
    <r>
      <rPr>
        <b/>
        <sz val="11"/>
        <color indexed="51"/>
        <rFont val="Calibri"/>
        <family val="2"/>
      </rPr>
      <t>[Rogues]</t>
    </r>
  </si>
  <si>
    <t>Bladed Boots</t>
  </si>
  <si>
    <t>Thorned Mesh Boots</t>
  </si>
  <si>
    <t>Spiked Sabatons</t>
  </si>
  <si>
    <t>All Mages</t>
  </si>
  <si>
    <t>Shoes</t>
  </si>
  <si>
    <t>Acolyte Boots</t>
  </si>
  <si>
    <t>Wizard Boots</t>
  </si>
  <si>
    <t>Chain Boots</t>
  </si>
  <si>
    <t>Lamellar Boots</t>
  </si>
  <si>
    <t>Apprentice Greaves</t>
  </si>
  <si>
    <t>Sorcery Greaves</t>
  </si>
  <si>
    <t>Purity Boots</t>
  </si>
  <si>
    <t>Bone Boots</t>
  </si>
  <si>
    <t>Bone Greaves</t>
  </si>
  <si>
    <t>Heresy Greaves</t>
  </si>
  <si>
    <t>Heathen Boots</t>
  </si>
  <si>
    <t>Pagan Greaves</t>
  </si>
  <si>
    <t>Snakeskin Shoes</t>
  </si>
  <si>
    <t>Beasthoof Boots</t>
  </si>
  <si>
    <t>Talon Greaves</t>
  </si>
  <si>
    <t>Sash</t>
  </si>
  <si>
    <t>Cloth Belt</t>
  </si>
  <si>
    <t>Padded Belt</t>
  </si>
  <si>
    <t>Leather Belt</t>
  </si>
  <si>
    <t>Hard Leather Belt</t>
  </si>
  <si>
    <t>Scaled Leather Belt</t>
  </si>
  <si>
    <t>Chained Belt</t>
  </si>
  <si>
    <t>Scale Belt</t>
  </si>
  <si>
    <t>Lamellar Belt</t>
  </si>
  <si>
    <t>Splinted Belt</t>
  </si>
  <si>
    <t>Thinplate Belt</t>
  </si>
  <si>
    <t>Ironplate Belt</t>
  </si>
  <si>
    <t>Lightplate Belt</t>
  </si>
  <si>
    <t>Plated Belt</t>
  </si>
  <si>
    <t>Heavy Plated Girdle</t>
  </si>
  <si>
    <t>Sorcery Girdle</t>
  </si>
  <si>
    <t>Raven Skull Belt</t>
  </si>
  <si>
    <t>2519+168</t>
  </si>
  <si>
    <t>Human Skull Belt</t>
  </si>
  <si>
    <t>2521+168</t>
  </si>
  <si>
    <t>Newborn Skull Belt</t>
  </si>
  <si>
    <t>2520+168</t>
  </si>
  <si>
    <t>Worm Belt</t>
  </si>
  <si>
    <t>2522+168</t>
  </si>
  <si>
    <t>Cobra Skin Belt</t>
  </si>
  <si>
    <t>2523+168</t>
  </si>
  <si>
    <t>Shark Skin Belt</t>
  </si>
  <si>
    <t>Heresy Belt</t>
  </si>
  <si>
    <t>2524+168</t>
  </si>
  <si>
    <t>Demonic Belt</t>
  </si>
  <si>
    <t>2525+168</t>
  </si>
  <si>
    <t>Diabolic Belt</t>
  </si>
  <si>
    <t>minClvl</t>
  </si>
  <si>
    <t>maxClvl</t>
  </si>
  <si>
    <t>Ring 1</t>
  </si>
  <si>
    <t>1-5</t>
  </si>
  <si>
    <t>Ring</t>
  </si>
  <si>
    <r>
      <rPr>
        <b/>
        <sz val="11"/>
        <color indexed="17"/>
        <rFont val="Calibri"/>
        <family val="2"/>
      </rPr>
      <t xml:space="preserve">Ring </t>
    </r>
    <r>
      <rPr>
        <b/>
        <sz val="11"/>
        <color indexed="51"/>
        <rFont val="Calibri"/>
        <family val="2"/>
      </rPr>
      <t>[Mages]</t>
    </r>
  </si>
  <si>
    <t>Amulet</t>
  </si>
  <si>
    <t>Amulet (BATTLE)</t>
  </si>
  <si>
    <r>
      <rPr>
        <b/>
        <sz val="11"/>
        <color indexed="17"/>
        <rFont val="Calibri"/>
        <family val="2"/>
      </rPr>
      <t xml:space="preserve">Amulet (MAGIC) </t>
    </r>
    <r>
      <rPr>
        <b/>
        <sz val="11"/>
        <color indexed="51"/>
        <rFont val="Calibri"/>
        <family val="2"/>
      </rPr>
      <t>[Mages]</t>
    </r>
  </si>
  <si>
    <t>Summoners</t>
  </si>
  <si>
    <t>In Diablo, there were 68 findable weapons and armor</t>
  </si>
  <si>
    <t>Unique item code for base items:</t>
  </si>
  <si>
    <t>In The Hell 2, there are god knows how many but a lot…</t>
  </si>
  <si>
    <t>Uniques amount:  D1 vs TH1 vs TH2</t>
  </si>
  <si>
    <t>1 (1h)</t>
  </si>
  <si>
    <t>ring (1)</t>
  </si>
  <si>
    <t>2 (2h)</t>
  </si>
  <si>
    <t>amulet (2)</t>
  </si>
  <si>
    <t>3 (3h)</t>
  </si>
  <si>
    <t>sash (2)</t>
  </si>
  <si>
    <t>full helm</t>
  </si>
  <si>
    <t>huge axe</t>
  </si>
  <si>
    <t>46 (2Eh)</t>
  </si>
  <si>
    <t>unused fullplate from th1</t>
  </si>
  <si>
    <t xml:space="preserve">51 (33h) </t>
  </si>
  <si>
    <t>54 (36h)</t>
  </si>
  <si>
    <t>58 (3Ah)</t>
  </si>
  <si>
    <t>war staff</t>
  </si>
  <si>
    <t>crypt map</t>
  </si>
  <si>
    <t>spectral elixir</t>
  </si>
  <si>
    <t>staff of lazarus</t>
  </si>
  <si>
    <t>72 (48h)</t>
  </si>
  <si>
    <t>74 (4Ah)</t>
  </si>
  <si>
    <t>75 (4Bh)</t>
  </si>
  <si>
    <t>77 (4Dh)</t>
  </si>
  <si>
    <t>78 (4Eh)</t>
  </si>
  <si>
    <t>79 (4Fh)</t>
  </si>
  <si>
    <t>80 (50h)</t>
  </si>
  <si>
    <t>81 (51h)</t>
  </si>
  <si>
    <t>82 (52h)</t>
  </si>
  <si>
    <t>83 (53h)</t>
  </si>
  <si>
    <t>84 (54h)</t>
  </si>
  <si>
    <t>85 (55h)</t>
  </si>
  <si>
    <t>86 (56h)</t>
  </si>
  <si>
    <t>kanabo, Ararebo 1</t>
  </si>
  <si>
    <t>87 (57h)</t>
  </si>
  <si>
    <t>88 (58h)</t>
  </si>
  <si>
    <t>89 (59h)</t>
  </si>
  <si>
    <t>90 (5Ah)</t>
  </si>
  <si>
    <t>91 (5Bh)</t>
  </si>
  <si>
    <t>92 (5Ch)</t>
  </si>
  <si>
    <t>93 (5Dh)</t>
  </si>
  <si>
    <t>94 (5Eh)</t>
  </si>
  <si>
    <t>Golden Elixir</t>
  </si>
  <si>
    <t>95 (5Fh)</t>
  </si>
  <si>
    <t>96 (60h)</t>
  </si>
  <si>
    <t>97 (61h)</t>
  </si>
  <si>
    <t>98 (62h)</t>
  </si>
  <si>
    <t>99 (63h)</t>
  </si>
  <si>
    <t>100 (64h)</t>
  </si>
  <si>
    <t>Ring (quest, unfindable, level 0)</t>
  </si>
  <si>
    <t>101 (65h)</t>
  </si>
  <si>
    <t>Peasant Cap (quest, unfindable, 0)</t>
  </si>
  <si>
    <t>102 (66h)</t>
  </si>
  <si>
    <t>103 (67h)</t>
  </si>
  <si>
    <t>Amulet (quest), halls and celia</t>
  </si>
  <si>
    <t>104 (68h)</t>
  </si>
  <si>
    <t>Ark.Valor (quest) light, pal-glad</t>
  </si>
  <si>
    <t>105 (69h)</t>
  </si>
  <si>
    <t>Ark.Valor (quest) mail, pal-glad</t>
  </si>
  <si>
    <t>106 (6Ah)</t>
  </si>
  <si>
    <t>Ark.Valor (quest) plate, pal-glad</t>
  </si>
  <si>
    <t>107 (6Bh)</t>
  </si>
  <si>
    <t>GrisEdge (quest), lite</t>
  </si>
  <si>
    <t>108 (6Ch)</t>
  </si>
  <si>
    <t>GrisEdge (quest), medium</t>
  </si>
  <si>
    <t>109 (6Dh)</t>
  </si>
  <si>
    <t>GrisEdge (quest), heavy</t>
  </si>
  <si>
    <t>110 (6Eh)</t>
  </si>
  <si>
    <t>Veil of Steel (quest), lite</t>
  </si>
  <si>
    <t>111 (6Fh)</t>
  </si>
  <si>
    <t>Veil of Steel (quest), medium</t>
  </si>
  <si>
    <t>112 (70h)</t>
  </si>
  <si>
    <t>Veil of Steel (quest), heavy</t>
  </si>
  <si>
    <t>113 (71h)</t>
  </si>
  <si>
    <t>115 (73h)</t>
  </si>
  <si>
    <t>unused</t>
  </si>
  <si>
    <t>116 (74h)</t>
  </si>
  <si>
    <t>117 (75h)</t>
  </si>
  <si>
    <t>119 (77h)</t>
  </si>
  <si>
    <t>120 (78h)</t>
  </si>
  <si>
    <t>121 (79h)</t>
  </si>
  <si>
    <t>122 (7Ah)</t>
  </si>
  <si>
    <t>123 (7Bh)</t>
  </si>
  <si>
    <t>124 (7Ch)</t>
  </si>
  <si>
    <t>125 (7Dh)</t>
  </si>
  <si>
    <t>126 (7Eh)</t>
  </si>
  <si>
    <t>127 (7Fh)</t>
  </si>
  <si>
    <t>128 (80h)</t>
  </si>
  <si>
    <t>129 (81h)</t>
  </si>
  <si>
    <t>130 (82h)</t>
  </si>
  <si>
    <t>131 (83h)</t>
  </si>
  <si>
    <t>132 (84h)</t>
  </si>
  <si>
    <t>133 (85h)</t>
  </si>
  <si>
    <t>134 (86h)</t>
  </si>
  <si>
    <t>135 (87h)</t>
  </si>
  <si>
    <t>136 (88h)</t>
  </si>
  <si>
    <t>137 (89h)</t>
  </si>
  <si>
    <t>Griswold's Caster (quest) light</t>
  </si>
  <si>
    <t>138 (8Ah)</t>
  </si>
  <si>
    <t>Griswold's Caster (quest) medium</t>
  </si>
  <si>
    <t>139 (8Bh)</t>
  </si>
  <si>
    <t>Griswold's Caster (quest) heavy</t>
  </si>
  <si>
    <t>140 (8Ch)</t>
  </si>
  <si>
    <t>Griswold's Tool (quest) light</t>
  </si>
  <si>
    <t>141 (8Dh)</t>
  </si>
  <si>
    <t>Griswold's Tool (quest) medium</t>
  </si>
  <si>
    <t>142 (8Eh)</t>
  </si>
  <si>
    <t>Griswold's Tool (quest) heavy</t>
  </si>
  <si>
    <t>143 (8Fh)</t>
  </si>
  <si>
    <t>Griswold's Crusher (quest) light</t>
  </si>
  <si>
    <t>144 (90h)</t>
  </si>
  <si>
    <t>Griswold's Crusher (quest) medium</t>
  </si>
  <si>
    <t>145 (91h)</t>
  </si>
  <si>
    <t>Griswold's Crusher (quest) heavy</t>
  </si>
  <si>
    <t>146 (92h)</t>
  </si>
  <si>
    <t>Griswold's Slasher (quest) light</t>
  </si>
  <si>
    <t>147 (93h)</t>
  </si>
  <si>
    <t>Griswold's Slasher (quest) medium</t>
  </si>
  <si>
    <t>148 (94h)</t>
  </si>
  <si>
    <t>Griswold's Slasher (quest) heavy</t>
  </si>
  <si>
    <t>149 (95h)</t>
  </si>
  <si>
    <t>Griswold's Enchanter (quest) light</t>
  </si>
  <si>
    <t>150 (96h)</t>
  </si>
  <si>
    <t>Griswold's Enchanter (quest) medium</t>
  </si>
  <si>
    <t>151 (97h)</t>
  </si>
  <si>
    <t>Griswold's Enchanter (quest) heavy</t>
  </si>
  <si>
    <t>152 (98h)</t>
  </si>
  <si>
    <t>154 (9Ah)</t>
  </si>
  <si>
    <t>Ark.Valor (quest) light, assa-scout-monk</t>
  </si>
  <si>
    <t>155 (9Bh)</t>
  </si>
  <si>
    <t>Ark.Valor (quest) mail, assa-scout-monk</t>
  </si>
  <si>
    <t>156 (9Ch)</t>
  </si>
  <si>
    <t>Ark.Valor (quest) plate, assa-scout-monk</t>
  </si>
  <si>
    <t>157 (9Dh)</t>
  </si>
  <si>
    <t>Ark.Valor (quest) light, mage</t>
  </si>
  <si>
    <t>158 (9Eh)</t>
  </si>
  <si>
    <t>Ark.Valor (quest) mail, mage</t>
  </si>
  <si>
    <t>159 (9Fh)</t>
  </si>
  <si>
    <t>Ark.Valor (quest) plate, mage</t>
  </si>
  <si>
    <t>160 (A0h)</t>
  </si>
  <si>
    <t>162 (A2h)</t>
  </si>
  <si>
    <t>163 (A3h)</t>
  </si>
  <si>
    <t>164 (A4h)</t>
  </si>
  <si>
    <t>165 (A5h)</t>
  </si>
  <si>
    <t>166 (A6h)</t>
  </si>
  <si>
    <t>167 (A7h)</t>
  </si>
  <si>
    <t>VoS (quest) light, assa-scout-monk</t>
  </si>
  <si>
    <t>STR 35, DEX 75</t>
  </si>
  <si>
    <t>168 (A8h)</t>
  </si>
  <si>
    <t>VoS (quest) med, assa-scout-monk</t>
  </si>
  <si>
    <t>STR 75,  DEX 145</t>
  </si>
  <si>
    <t>169 (A9h)</t>
  </si>
  <si>
    <t>VoS (quest) heavy, assa-scout-monk</t>
  </si>
  <si>
    <t>STR 105, DEX 205</t>
  </si>
  <si>
    <t>170 (AAh)</t>
  </si>
  <si>
    <t>VoS (quest) light, mage</t>
  </si>
  <si>
    <t>MAG 90, DEX 30</t>
  </si>
  <si>
    <t>171 (ABh)</t>
  </si>
  <si>
    <t>VoS (quest) med, mage</t>
  </si>
  <si>
    <t>MAG 170, DEX 60</t>
  </si>
  <si>
    <t>172 (ACh)</t>
  </si>
  <si>
    <t>VoS (quest) heavy, mage</t>
  </si>
  <si>
    <t>MAG 250, DEX 90</t>
  </si>
  <si>
    <t>173 (ADh)</t>
  </si>
  <si>
    <t>174 (AEh)</t>
  </si>
  <si>
    <t>175 (AFh)</t>
  </si>
  <si>
    <t>176 (B0h)</t>
  </si>
  <si>
    <t>177 (B1h)</t>
  </si>
  <si>
    <t>great flail</t>
  </si>
  <si>
    <t>178 (B2h)</t>
  </si>
  <si>
    <t>179 (B3h)</t>
  </si>
  <si>
    <t>180 (B4h)</t>
  </si>
  <si>
    <t>181 (B5h)</t>
  </si>
  <si>
    <t>182 (B6h)</t>
  </si>
  <si>
    <t>183 (B7h)</t>
  </si>
  <si>
    <t>184 (B8h)</t>
  </si>
  <si>
    <t>185 (B9h)</t>
  </si>
  <si>
    <t>186 (BAh)</t>
  </si>
  <si>
    <t>187 (BBh)</t>
  </si>
  <si>
    <t>188 (BCh)</t>
  </si>
  <si>
    <t>189 (BDh)</t>
  </si>
  <si>
    <t>190 (BEh)</t>
  </si>
  <si>
    <t>scare mask</t>
  </si>
  <si>
    <t>scalped wraps</t>
  </si>
  <si>
    <t xml:space="preserve"> arena tunic</t>
  </si>
  <si>
    <t>TRASHCAN</t>
  </si>
  <si>
    <t>war crossbow</t>
  </si>
  <si>
    <t>jagged sword</t>
  </si>
  <si>
    <t>great pickaxe</t>
  </si>
  <si>
    <t>hauberk</t>
  </si>
  <si>
    <t>sica dagger</t>
  </si>
  <si>
    <t>chokuto, kodachi</t>
  </si>
  <si>
    <t>wizard mask</t>
  </si>
  <si>
    <t>ring</t>
  </si>
  <si>
    <t>thick plate mail</t>
  </si>
  <si>
    <t>heater shld</t>
  </si>
  <si>
    <t>pavise shield</t>
  </si>
  <si>
    <t>large mace</t>
  </si>
  <si>
    <t>brute sword</t>
  </si>
  <si>
    <t>falchion</t>
  </si>
  <si>
    <t>claymore</t>
  </si>
  <si>
    <t>ballistic crossbow</t>
  </si>
  <si>
    <t>gladius V</t>
  </si>
  <si>
    <t>shadow bow</t>
  </si>
  <si>
    <t>blade bow</t>
  </si>
  <si>
    <t>rapid crossbow</t>
  </si>
  <si>
    <t>gladius VIII</t>
  </si>
  <si>
    <t>khopesh</t>
  </si>
  <si>
    <t>zweihander</t>
  </si>
  <si>
    <t>bolt trap II</t>
  </si>
  <si>
    <t>round shield</t>
  </si>
  <si>
    <t>falx</t>
  </si>
  <si>
    <t>spatha supina</t>
  </si>
  <si>
    <t>tachi</t>
  </si>
  <si>
    <t>odachi</t>
  </si>
  <si>
    <t>ninja-to</t>
  </si>
  <si>
    <t>dao</t>
  </si>
  <si>
    <t>light maul</t>
  </si>
  <si>
    <t>battle flail</t>
  </si>
  <si>
    <t>polehammer</t>
  </si>
  <si>
    <t>heavy maul</t>
  </si>
  <si>
    <t>battle axe</t>
  </si>
  <si>
    <t>great pollaxe</t>
  </si>
  <si>
    <t>spiked knuckles</t>
  </si>
  <si>
    <t>razor nails</t>
  </si>
  <si>
    <t>scissor claw</t>
  </si>
  <si>
    <t>double-bladed staff</t>
  </si>
  <si>
    <t>tetsubo 1</t>
  </si>
  <si>
    <t>tetsubo 4</t>
  </si>
  <si>
    <t>ararebo 5</t>
  </si>
  <si>
    <t>ararebo 8</t>
  </si>
  <si>
    <t>battle helmet</t>
  </si>
  <si>
    <t>quilted armor</t>
  </si>
  <si>
    <t>lamellar armor</t>
  </si>
  <si>
    <t>amulet lev54</t>
  </si>
  <si>
    <t>hounskull bascinet</t>
  </si>
  <si>
    <t>plate corselet</t>
  </si>
  <si>
    <t>winged helmet</t>
  </si>
  <si>
    <t>wizard plate</t>
  </si>
  <si>
    <t>sorcerer mail</t>
  </si>
  <si>
    <t>riveted mail</t>
  </si>
  <si>
    <t>skull mask</t>
  </si>
  <si>
    <t>Griswold's Fencer (Horror)</t>
  </si>
  <si>
    <t>Griswold's Fencer (Purg)</t>
  </si>
  <si>
    <t>Griswold's Fencer (Doom)</t>
  </si>
  <si>
    <t>Griswold's Edge (Horror, GRD+SVG)</t>
  </si>
  <si>
    <t>Griswold's Edge (Purg, GRD+SVG)</t>
  </si>
  <si>
    <t>Griswold's Edge (Doom, GRD+SVG)</t>
  </si>
  <si>
    <t>(Summoners only level 3 ammy)</t>
  </si>
  <si>
    <t>Griswold's Edge (Horror, KNS)</t>
  </si>
  <si>
    <t>Griswold's Edge (Purg, KNS)</t>
  </si>
  <si>
    <t>Griswold's Edge (Doom, KNS)</t>
  </si>
  <si>
    <t>Tier 2 flasks</t>
  </si>
  <si>
    <t>Base item maximum attribute availability according to DLVL and Difficulty mode</t>
  </si>
  <si>
    <t>Horror</t>
  </si>
  <si>
    <t>Purgat</t>
  </si>
  <si>
    <t>Doom</t>
  </si>
  <si>
    <t>0?</t>
  </si>
  <si>
    <t>200-600</t>
  </si>
  <si>
    <t>40-45</t>
  </si>
  <si>
    <t>400-520</t>
  </si>
  <si>
    <t>40 + dlvl * 15 +RNG(dlvl *5)</t>
  </si>
  <si>
    <t>500-1300</t>
  </si>
  <si>
    <t>530-545</t>
  </si>
  <si>
    <t>1220-1580</t>
  </si>
  <si>
    <t>500 + dlvl * 30 +RNG(dlvl *15)</t>
  </si>
  <si>
    <t>1792+1600</t>
  </si>
  <si>
    <t>1560-1590</t>
  </si>
  <si>
    <t>2940-3660</t>
  </si>
  <si>
    <t>1500 + dlvl * 60 +RNG(dlvl *30)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</si>
</sst>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General"/>
    <numFmt numFmtId="167" formatCode="0"/>
    <numFmt numFmtId="168" formatCode="0.00"/>
    <numFmt numFmtId="169" formatCode="\ * #,##0.00&quot;    &quot;;\-* #,##0.00&quot;    &quot;;\ * \-#&quot;    &quot;;\ @\ 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37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3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1"/>
      <color indexed="52"/>
      <name val="Candara"/>
      <family val="2"/>
    </font>
    <font>
      <sz val="11"/>
      <color indexed="63"/>
      <name val="Candara"/>
      <family val="2"/>
    </font>
    <font>
      <sz val="11"/>
      <name val="Candara"/>
      <family val="2"/>
    </font>
    <font>
      <b/>
      <sz val="11"/>
      <color indexed="17"/>
      <name val="Candara"/>
      <family val="2"/>
    </font>
    <font>
      <b/>
      <sz val="11"/>
      <color indexed="51"/>
      <name val="Candara"/>
      <family val="2"/>
    </font>
    <font>
      <b/>
      <sz val="11"/>
      <color indexed="40"/>
      <name val="Candara"/>
      <family val="2"/>
    </font>
    <font>
      <sz val="11"/>
      <color indexed="40"/>
      <name val="Candara"/>
      <family val="2"/>
    </font>
    <font>
      <sz val="11"/>
      <color indexed="17"/>
      <name val="Candara"/>
      <family val="2"/>
    </font>
    <font>
      <b/>
      <sz val="11"/>
      <color indexed="29"/>
      <name val="Candara"/>
      <family val="2"/>
    </font>
    <font>
      <sz val="11"/>
      <color indexed="23"/>
      <name val="Candara"/>
      <family val="2"/>
    </font>
    <font>
      <b/>
      <sz val="11"/>
      <color indexed="10"/>
      <name val="Candara"/>
      <family val="2"/>
    </font>
    <font>
      <b/>
      <sz val="11"/>
      <color indexed="30"/>
      <name val="Candara"/>
      <family val="2"/>
    </font>
    <font>
      <sz val="11"/>
      <color indexed="52"/>
      <name val="Candara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sz val="11"/>
      <color indexed="55"/>
      <name val="Candara"/>
      <family val="2"/>
    </font>
    <font>
      <sz val="11"/>
      <color indexed="51"/>
      <name val="Candara"/>
      <family val="2"/>
    </font>
    <font>
      <sz val="11"/>
      <color indexed="50"/>
      <name val="Candara"/>
      <family val="2"/>
    </font>
    <font>
      <sz val="11"/>
      <color indexed="47"/>
      <name val="Candara"/>
      <family val="2"/>
    </font>
    <font>
      <b/>
      <sz val="11"/>
      <color indexed="47"/>
      <name val="Candara"/>
      <family val="2"/>
    </font>
    <font>
      <b/>
      <sz val="11"/>
      <color indexed="50"/>
      <name val="Candara"/>
      <family val="2"/>
    </font>
    <font>
      <b/>
      <sz val="11"/>
      <color indexed="53"/>
      <name val="Candara"/>
      <family val="2"/>
    </font>
    <font>
      <sz val="11"/>
      <color indexed="22"/>
      <name val="Candara"/>
      <family val="2"/>
    </font>
    <font>
      <b/>
      <sz val="11"/>
      <color indexed="62"/>
      <name val="Candara"/>
      <family val="2"/>
    </font>
    <font>
      <sz val="11"/>
      <color indexed="10"/>
      <name val="Candara"/>
      <family val="2"/>
    </font>
    <font>
      <sz val="10"/>
      <color indexed="8"/>
      <name val="Arial"/>
      <family val="2"/>
    </font>
    <font>
      <b/>
      <sz val="12"/>
      <color indexed="22"/>
      <name val="Candara"/>
      <family val="2"/>
    </font>
    <font>
      <b/>
      <sz val="11"/>
      <color indexed="61"/>
      <name val="Candara"/>
      <family val="2"/>
    </font>
    <font>
      <sz val="11"/>
      <color indexed="61"/>
      <name val="Candara"/>
      <family val="2"/>
    </font>
    <font>
      <b/>
      <sz val="11"/>
      <color indexed="55"/>
      <name val="Candara"/>
      <family val="2"/>
    </font>
    <font>
      <b/>
      <sz val="11"/>
      <color indexed="22"/>
      <name val="Candara"/>
      <family val="2"/>
    </font>
    <font>
      <b/>
      <sz val="11"/>
      <color indexed="13"/>
      <name val="Candara"/>
      <family val="2"/>
    </font>
    <font>
      <b/>
      <sz val="11"/>
      <color indexed="57"/>
      <name val="Candara"/>
      <family val="2"/>
    </font>
    <font>
      <b/>
      <sz val="11"/>
      <color indexed="48"/>
      <name val="Candara"/>
      <family val="2"/>
    </font>
    <font>
      <b/>
      <sz val="11"/>
      <color indexed="60"/>
      <name val="Candara"/>
      <family val="2"/>
    </font>
    <font>
      <sz val="11"/>
      <color indexed="53"/>
      <name val="Candara"/>
      <family val="2"/>
    </font>
    <font>
      <b/>
      <sz val="11"/>
      <color indexed="14"/>
      <name val="Candara"/>
      <family val="2"/>
    </font>
    <font>
      <b/>
      <sz val="11"/>
      <color indexed="49"/>
      <name val="Candara"/>
      <family val="2"/>
    </font>
    <font>
      <b/>
      <sz val="11"/>
      <color indexed="27"/>
      <name val="Calibri"/>
      <family val="2"/>
    </font>
    <font>
      <sz val="11"/>
      <color indexed="20"/>
      <name val="Candara"/>
      <family val="2"/>
    </font>
    <font>
      <sz val="11"/>
      <color indexed="62"/>
      <name val="Candara"/>
      <family val="2"/>
    </font>
    <font>
      <b/>
      <sz val="11"/>
      <color indexed="20"/>
      <name val="Candara"/>
      <family val="2"/>
    </font>
    <font>
      <sz val="11"/>
      <color indexed="13"/>
      <name val="Candara"/>
      <family val="2"/>
    </font>
    <font>
      <b/>
      <sz val="11"/>
      <color indexed="41"/>
      <name val="Calibri"/>
      <family val="2"/>
    </font>
    <font>
      <sz val="11"/>
      <color indexed="14"/>
      <name val="Candara"/>
      <family val="2"/>
    </font>
    <font>
      <b/>
      <sz val="11"/>
      <color indexed="25"/>
      <name val="Candara"/>
      <family val="2"/>
    </font>
    <font>
      <b/>
      <sz val="11"/>
      <color indexed="54"/>
      <name val="Candara"/>
      <family val="2"/>
    </font>
    <font>
      <b/>
      <sz val="11"/>
      <color indexed="24"/>
      <name val="Calibri"/>
      <family val="2"/>
    </font>
    <font>
      <b/>
      <sz val="11"/>
      <color indexed="21"/>
      <name val="Candara"/>
      <family val="2"/>
    </font>
    <font>
      <b/>
      <sz val="11"/>
      <color indexed="23"/>
      <name val="Candara"/>
      <family val="2"/>
    </font>
    <font>
      <b/>
      <sz val="13"/>
      <color indexed="51"/>
      <name val="Candara"/>
      <family val="2"/>
    </font>
    <font>
      <sz val="10"/>
      <color indexed="8"/>
      <name val="Calibri"/>
      <family val="2"/>
    </font>
    <font>
      <b/>
      <sz val="12"/>
      <color indexed="8"/>
      <name val="Candara"/>
      <family val="2"/>
    </font>
    <font>
      <b/>
      <sz val="12"/>
      <name val="Candara"/>
      <family val="2"/>
    </font>
    <font>
      <sz val="12"/>
      <color indexed="8"/>
      <name val="Candara"/>
      <family val="2"/>
    </font>
    <font>
      <b/>
      <sz val="12"/>
      <color indexed="43"/>
      <name val="Candara"/>
      <family val="2"/>
    </font>
    <font>
      <b/>
      <sz val="12"/>
      <color indexed="60"/>
      <name val="Candara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5">
    <xf numFmtId="164" fontId="0" fillId="0" borderId="0" xfId="0" applyAlignment="1">
      <alignment/>
    </xf>
    <xf numFmtId="164" fontId="14" fillId="9" borderId="2" xfId="0" applyFont="1" applyFill="1" applyBorder="1" applyAlignment="1">
      <alignment/>
    </xf>
    <xf numFmtId="164" fontId="14" fillId="9" borderId="2" xfId="0" applyFont="1" applyFill="1" applyBorder="1" applyAlignment="1">
      <alignment horizontal="center"/>
    </xf>
    <xf numFmtId="164" fontId="15" fillId="9" borderId="2" xfId="0" applyFont="1" applyFill="1" applyBorder="1" applyAlignment="1">
      <alignment horizontal="center"/>
    </xf>
    <xf numFmtId="164" fontId="15" fillId="9" borderId="2" xfId="0" applyFont="1" applyFill="1" applyBorder="1" applyAlignment="1">
      <alignment/>
    </xf>
    <xf numFmtId="164" fontId="15" fillId="0" borderId="0" xfId="0" applyFont="1" applyAlignment="1">
      <alignment/>
    </xf>
    <xf numFmtId="164" fontId="16" fillId="10" borderId="2" xfId="0" applyFont="1" applyFill="1" applyBorder="1" applyAlignment="1">
      <alignment horizontal="center"/>
    </xf>
    <xf numFmtId="164" fontId="17" fillId="9" borderId="2" xfId="0" applyFont="1" applyFill="1" applyBorder="1" applyAlignment="1">
      <alignment/>
    </xf>
    <xf numFmtId="164" fontId="18" fillId="9" borderId="2" xfId="0" applyFont="1" applyFill="1" applyBorder="1" applyAlignment="1">
      <alignment/>
    </xf>
    <xf numFmtId="164" fontId="19" fillId="11" borderId="2" xfId="0" applyFont="1" applyFill="1" applyBorder="1" applyAlignment="1">
      <alignment/>
    </xf>
    <xf numFmtId="164" fontId="20" fillId="11" borderId="2" xfId="0" applyFont="1" applyFill="1" applyBorder="1" applyAlignment="1">
      <alignment horizontal="center"/>
    </xf>
    <xf numFmtId="164" fontId="21" fillId="11" borderId="2" xfId="0" applyFont="1" applyFill="1" applyBorder="1" applyAlignment="1">
      <alignment horizontal="center"/>
    </xf>
    <xf numFmtId="164" fontId="22" fillId="11" borderId="2" xfId="0" applyFont="1" applyFill="1" applyBorder="1" applyAlignment="1">
      <alignment horizontal="center"/>
    </xf>
    <xf numFmtId="164" fontId="23" fillId="11" borderId="2" xfId="0" applyFont="1" applyFill="1" applyBorder="1" applyAlignment="1">
      <alignment horizontal="center"/>
    </xf>
    <xf numFmtId="165" fontId="19" fillId="11" borderId="2" xfId="0" applyNumberFormat="1" applyFont="1" applyFill="1" applyBorder="1" applyAlignment="1">
      <alignment/>
    </xf>
    <xf numFmtId="164" fontId="24" fillId="11" borderId="2" xfId="0" applyFont="1" applyFill="1" applyBorder="1" applyAlignment="1">
      <alignment/>
    </xf>
    <xf numFmtId="164" fontId="16" fillId="11" borderId="2" xfId="0" applyFont="1" applyFill="1" applyBorder="1" applyAlignment="1">
      <alignment/>
    </xf>
    <xf numFmtId="164" fontId="25" fillId="9" borderId="2" xfId="0" applyNumberFormat="1" applyFont="1" applyFill="1" applyBorder="1" applyAlignment="1">
      <alignment/>
    </xf>
    <xf numFmtId="164" fontId="26" fillId="11" borderId="2" xfId="0" applyFont="1" applyFill="1" applyBorder="1" applyAlignment="1">
      <alignment/>
    </xf>
    <xf numFmtId="164" fontId="27" fillId="11" borderId="2" xfId="0" applyNumberFormat="1" applyFont="1" applyFill="1" applyBorder="1" applyAlignment="1">
      <alignment horizontal="right"/>
    </xf>
    <xf numFmtId="164" fontId="16" fillId="9" borderId="2" xfId="0" applyFont="1" applyFill="1" applyBorder="1" applyAlignment="1">
      <alignment/>
    </xf>
    <xf numFmtId="164" fontId="19" fillId="9" borderId="2" xfId="0" applyFont="1" applyFill="1" applyBorder="1" applyAlignment="1">
      <alignment horizontal="center"/>
    </xf>
    <xf numFmtId="164" fontId="28" fillId="9" borderId="2" xfId="0" applyFont="1" applyFill="1" applyBorder="1" applyAlignment="1">
      <alignment horizontal="center"/>
    </xf>
    <xf numFmtId="164" fontId="16" fillId="9" borderId="2" xfId="0" applyFont="1" applyFill="1" applyBorder="1" applyAlignment="1">
      <alignment horizontal="left"/>
    </xf>
    <xf numFmtId="164" fontId="29" fillId="11" borderId="2" xfId="0" applyFont="1" applyFill="1" applyBorder="1" applyAlignment="1">
      <alignment/>
    </xf>
    <xf numFmtId="164" fontId="19" fillId="11" borderId="2" xfId="0" applyFont="1" applyFill="1" applyBorder="1" applyAlignment="1">
      <alignment horizontal="left"/>
    </xf>
    <xf numFmtId="164" fontId="19" fillId="11" borderId="2" xfId="0" applyFont="1" applyFill="1" applyBorder="1" applyAlignment="1">
      <alignment horizontal="center"/>
    </xf>
    <xf numFmtId="164" fontId="24" fillId="11" borderId="2" xfId="0" applyFont="1" applyFill="1" applyBorder="1" applyAlignment="1">
      <alignment horizontal="center"/>
    </xf>
    <xf numFmtId="164" fontId="16" fillId="11" borderId="2" xfId="0" applyFont="1" applyFill="1" applyBorder="1" applyAlignment="1">
      <alignment horizontal="center"/>
    </xf>
    <xf numFmtId="164" fontId="32" fillId="9" borderId="2" xfId="0" applyNumberFormat="1" applyFont="1" applyFill="1" applyBorder="1" applyAlignment="1">
      <alignment/>
    </xf>
    <xf numFmtId="164" fontId="16" fillId="9" borderId="2" xfId="0" applyFont="1" applyFill="1" applyBorder="1" applyAlignment="1">
      <alignment horizontal="center"/>
    </xf>
    <xf numFmtId="164" fontId="33" fillId="9" borderId="2" xfId="0" applyFont="1" applyFill="1" applyBorder="1" applyAlignment="1">
      <alignment/>
    </xf>
    <xf numFmtId="164" fontId="29" fillId="11" borderId="2" xfId="0" applyFont="1" applyFill="1" applyBorder="1" applyAlignment="1">
      <alignment horizontal="left"/>
    </xf>
    <xf numFmtId="164" fontId="27" fillId="11" borderId="2" xfId="0" applyNumberFormat="1" applyFont="1" applyFill="1" applyBorder="1" applyAlignment="1">
      <alignment horizontal="center"/>
    </xf>
    <xf numFmtId="164" fontId="20" fillId="9" borderId="2" xfId="0" applyFont="1" applyFill="1" applyBorder="1" applyAlignment="1">
      <alignment horizontal="center"/>
    </xf>
    <xf numFmtId="164" fontId="20" fillId="9" borderId="2" xfId="0" applyFont="1" applyFill="1" applyBorder="1" applyAlignment="1">
      <alignment/>
    </xf>
    <xf numFmtId="164" fontId="26" fillId="12" borderId="2" xfId="0" applyFont="1" applyFill="1" applyBorder="1" applyAlignment="1">
      <alignment horizontal="left"/>
    </xf>
    <xf numFmtId="164" fontId="20" fillId="12" borderId="2" xfId="0" applyFont="1" applyFill="1" applyBorder="1" applyAlignment="1">
      <alignment horizontal="center"/>
    </xf>
    <xf numFmtId="164" fontId="21" fillId="12" borderId="2" xfId="0" applyFont="1" applyFill="1" applyBorder="1" applyAlignment="1">
      <alignment horizontal="center"/>
    </xf>
    <xf numFmtId="164" fontId="19" fillId="12" borderId="2" xfId="0" applyFont="1" applyFill="1" applyBorder="1" applyAlignment="1">
      <alignment horizontal="center"/>
    </xf>
    <xf numFmtId="164" fontId="26" fillId="12" borderId="2" xfId="0" applyFont="1" applyFill="1" applyBorder="1" applyAlignment="1">
      <alignment/>
    </xf>
    <xf numFmtId="164" fontId="16" fillId="12" borderId="2" xfId="0" applyFont="1" applyFill="1" applyBorder="1" applyAlignment="1">
      <alignment horizontal="center"/>
    </xf>
    <xf numFmtId="164" fontId="19" fillId="9" borderId="2" xfId="0" applyFont="1" applyFill="1" applyBorder="1" applyAlignment="1">
      <alignment horizontal="left"/>
    </xf>
    <xf numFmtId="164" fontId="21" fillId="9" borderId="2" xfId="0" applyFont="1" applyFill="1" applyBorder="1" applyAlignment="1">
      <alignment horizontal="center"/>
    </xf>
    <xf numFmtId="164" fontId="24" fillId="9" borderId="2" xfId="0" applyFont="1" applyFill="1" applyBorder="1" applyAlignment="1">
      <alignment/>
    </xf>
    <xf numFmtId="167" fontId="20" fillId="11" borderId="2" xfId="0" applyNumberFormat="1" applyFont="1" applyFill="1" applyBorder="1" applyAlignment="1">
      <alignment horizontal="center"/>
    </xf>
    <xf numFmtId="164" fontId="34" fillId="9" borderId="2" xfId="0" applyFont="1" applyFill="1" applyBorder="1" applyAlignment="1">
      <alignment/>
    </xf>
    <xf numFmtId="164" fontId="35" fillId="9" borderId="2" xfId="0" applyFont="1" applyFill="1" applyBorder="1" applyAlignment="1">
      <alignment/>
    </xf>
    <xf numFmtId="164" fontId="36" fillId="11" borderId="2" xfId="0" applyFont="1" applyFill="1" applyBorder="1" applyAlignment="1">
      <alignment horizontal="center"/>
    </xf>
    <xf numFmtId="164" fontId="37" fillId="9" borderId="2" xfId="0" applyFont="1" applyFill="1" applyBorder="1" applyAlignment="1">
      <alignment/>
    </xf>
    <xf numFmtId="164" fontId="38" fillId="11" borderId="2" xfId="0" applyFont="1" applyFill="1" applyBorder="1" applyAlignment="1">
      <alignment horizontal="left"/>
    </xf>
    <xf numFmtId="164" fontId="22" fillId="9" borderId="2" xfId="0" applyFont="1" applyFill="1" applyBorder="1" applyAlignment="1">
      <alignment horizontal="center"/>
    </xf>
    <xf numFmtId="164" fontId="36" fillId="9" borderId="2" xfId="0" applyFont="1" applyFill="1" applyBorder="1" applyAlignment="1">
      <alignment horizontal="center"/>
    </xf>
    <xf numFmtId="164" fontId="36" fillId="12" borderId="2" xfId="0" applyFont="1" applyFill="1" applyBorder="1" applyAlignment="1">
      <alignment horizontal="center"/>
    </xf>
    <xf numFmtId="164" fontId="26" fillId="12" borderId="2" xfId="0" applyFont="1" applyFill="1" applyBorder="1" applyAlignment="1">
      <alignment horizontal="center"/>
    </xf>
    <xf numFmtId="164" fontId="35" fillId="9" borderId="2" xfId="0" applyFont="1" applyFill="1" applyBorder="1" applyAlignment="1">
      <alignment horizontal="center"/>
    </xf>
    <xf numFmtId="168" fontId="25" fillId="9" borderId="2" xfId="0" applyNumberFormat="1" applyFont="1" applyFill="1" applyBorder="1" applyAlignment="1">
      <alignment/>
    </xf>
    <xf numFmtId="164" fontId="39" fillId="9" borderId="2" xfId="0" applyNumberFormat="1" applyFont="1" applyFill="1" applyBorder="1" applyAlignment="1">
      <alignment/>
    </xf>
    <xf numFmtId="164" fontId="40" fillId="11" borderId="2" xfId="0" applyNumberFormat="1" applyFont="1" applyFill="1" applyBorder="1" applyAlignment="1">
      <alignment horizontal="center"/>
    </xf>
    <xf numFmtId="164" fontId="26" fillId="9" borderId="2" xfId="0" applyFont="1" applyFill="1" applyBorder="1" applyAlignment="1">
      <alignment/>
    </xf>
    <xf numFmtId="164" fontId="41" fillId="9" borderId="2" xfId="0" applyFont="1" applyFill="1" applyBorder="1" applyAlignment="1">
      <alignment horizontal="center"/>
    </xf>
    <xf numFmtId="165" fontId="19" fillId="11" borderId="2" xfId="0" applyNumberFormat="1" applyFont="1" applyFill="1" applyBorder="1" applyAlignment="1">
      <alignment horizontal="center"/>
    </xf>
    <xf numFmtId="164" fontId="19" fillId="9" borderId="2" xfId="0" applyFont="1" applyFill="1" applyBorder="1" applyAlignment="1">
      <alignment/>
    </xf>
    <xf numFmtId="164" fontId="26" fillId="11" borderId="2" xfId="0" applyFont="1" applyFill="1" applyBorder="1" applyAlignment="1">
      <alignment horizontal="center"/>
    </xf>
    <xf numFmtId="164" fontId="43" fillId="9" borderId="2" xfId="0" applyFont="1" applyFill="1" applyBorder="1" applyAlignment="1">
      <alignment horizontal="left"/>
    </xf>
    <xf numFmtId="164" fontId="44" fillId="11" borderId="2" xfId="0" applyFont="1" applyFill="1" applyBorder="1" applyAlignment="1">
      <alignment horizontal="center"/>
    </xf>
    <xf numFmtId="164" fontId="15" fillId="13" borderId="2" xfId="0" applyFont="1" applyFill="1" applyBorder="1" applyAlignment="1">
      <alignment/>
    </xf>
    <xf numFmtId="164" fontId="45" fillId="9" borderId="2" xfId="0" applyFont="1" applyFill="1" applyBorder="1" applyAlignment="1">
      <alignment/>
    </xf>
    <xf numFmtId="164" fontId="46" fillId="11" borderId="2" xfId="0" applyFont="1" applyFill="1" applyBorder="1" applyAlignment="1">
      <alignment horizontal="left"/>
    </xf>
    <xf numFmtId="164" fontId="44" fillId="11" borderId="2" xfId="0" applyNumberFormat="1" applyFont="1" applyFill="1" applyBorder="1" applyAlignment="1">
      <alignment horizontal="center"/>
    </xf>
    <xf numFmtId="164" fontId="21" fillId="11" borderId="2" xfId="0" applyFont="1" applyFill="1" applyBorder="1" applyAlignment="1">
      <alignment horizontal="left"/>
    </xf>
    <xf numFmtId="164" fontId="47" fillId="11" borderId="2" xfId="0" applyFont="1" applyFill="1" applyBorder="1" applyAlignment="1">
      <alignment horizontal="left"/>
    </xf>
    <xf numFmtId="164" fontId="48" fillId="11" borderId="2" xfId="0" applyFont="1" applyFill="1" applyBorder="1" applyAlignment="1">
      <alignment horizontal="left"/>
    </xf>
    <xf numFmtId="164" fontId="49" fillId="11" borderId="2" xfId="0" applyFont="1" applyFill="1" applyBorder="1" applyAlignment="1">
      <alignment horizontal="left"/>
    </xf>
    <xf numFmtId="164" fontId="50" fillId="11" borderId="2" xfId="0" applyFont="1" applyFill="1" applyBorder="1" applyAlignment="1">
      <alignment horizontal="left"/>
    </xf>
    <xf numFmtId="168" fontId="15" fillId="9" borderId="2" xfId="0" applyNumberFormat="1" applyFont="1" applyFill="1" applyBorder="1" applyAlignment="1">
      <alignment/>
    </xf>
    <xf numFmtId="168" fontId="16" fillId="10" borderId="2" xfId="0" applyNumberFormat="1" applyFont="1" applyFill="1" applyBorder="1" applyAlignment="1">
      <alignment horizontal="center"/>
    </xf>
    <xf numFmtId="164" fontId="51" fillId="11" borderId="2" xfId="0" applyFont="1" applyFill="1" applyBorder="1" applyAlignment="1">
      <alignment horizontal="center"/>
    </xf>
    <xf numFmtId="168" fontId="26" fillId="11" borderId="2" xfId="0" applyNumberFormat="1" applyFont="1" applyFill="1" applyBorder="1" applyAlignment="1">
      <alignment horizontal="center"/>
    </xf>
    <xf numFmtId="167" fontId="33" fillId="9" borderId="2" xfId="0" applyNumberFormat="1" applyFont="1" applyFill="1" applyBorder="1" applyAlignment="1">
      <alignment/>
    </xf>
    <xf numFmtId="164" fontId="52" fillId="9" borderId="2" xfId="0" applyFont="1" applyFill="1" applyBorder="1" applyAlignment="1">
      <alignment horizontal="center"/>
    </xf>
    <xf numFmtId="164" fontId="38" fillId="11" borderId="2" xfId="0" applyFont="1" applyFill="1" applyBorder="1" applyAlignment="1">
      <alignment horizontal="center"/>
    </xf>
    <xf numFmtId="164" fontId="53" fillId="11" borderId="2" xfId="0" applyFont="1" applyFill="1" applyBorder="1" applyAlignment="1">
      <alignment horizontal="center"/>
    </xf>
    <xf numFmtId="164" fontId="54" fillId="11" borderId="2" xfId="0" applyFont="1" applyFill="1" applyBorder="1" applyAlignment="1">
      <alignment horizontal="center"/>
    </xf>
    <xf numFmtId="164" fontId="40" fillId="9" borderId="2" xfId="0" applyFont="1" applyFill="1" applyBorder="1" applyAlignment="1">
      <alignment horizontal="center"/>
    </xf>
    <xf numFmtId="164" fontId="56" fillId="9" borderId="2" xfId="0" applyFont="1" applyFill="1" applyBorder="1" applyAlignment="1">
      <alignment horizontal="center"/>
    </xf>
    <xf numFmtId="164" fontId="57" fillId="9" borderId="2" xfId="0" applyFont="1" applyFill="1" applyBorder="1" applyAlignment="1">
      <alignment horizontal="center"/>
    </xf>
    <xf numFmtId="167" fontId="21" fillId="11" borderId="2" xfId="0" applyNumberFormat="1" applyFont="1" applyFill="1" applyBorder="1" applyAlignment="1">
      <alignment horizontal="center"/>
    </xf>
    <xf numFmtId="167" fontId="38" fillId="11" borderId="2" xfId="0" applyNumberFormat="1" applyFont="1" applyFill="1" applyBorder="1" applyAlignment="1">
      <alignment horizontal="center"/>
    </xf>
    <xf numFmtId="167" fontId="19" fillId="11" borderId="2" xfId="0" applyNumberFormat="1" applyFont="1" applyFill="1" applyBorder="1" applyAlignment="1">
      <alignment horizontal="center"/>
    </xf>
    <xf numFmtId="164" fontId="38" fillId="9" borderId="2" xfId="0" applyFont="1" applyFill="1" applyBorder="1" applyAlignment="1">
      <alignment horizontal="center"/>
    </xf>
    <xf numFmtId="164" fontId="58" fillId="9" borderId="2" xfId="0" applyFont="1" applyFill="1" applyBorder="1" applyAlignment="1">
      <alignment horizontal="center"/>
    </xf>
    <xf numFmtId="164" fontId="59" fillId="9" borderId="2" xfId="0" applyFont="1" applyFill="1" applyBorder="1" applyAlignment="1">
      <alignment/>
    </xf>
    <xf numFmtId="164" fontId="23" fillId="9" borderId="2" xfId="0" applyFont="1" applyFill="1" applyBorder="1" applyAlignment="1">
      <alignment/>
    </xf>
    <xf numFmtId="164" fontId="58" fillId="11" borderId="2" xfId="0" applyFont="1" applyFill="1" applyBorder="1" applyAlignment="1">
      <alignment horizontal="center"/>
    </xf>
    <xf numFmtId="164" fontId="59" fillId="9" borderId="2" xfId="0" applyFont="1" applyFill="1" applyBorder="1" applyAlignment="1">
      <alignment horizontal="center"/>
    </xf>
    <xf numFmtId="164" fontId="52" fillId="9" borderId="2" xfId="0" applyFont="1" applyFill="1" applyBorder="1" applyAlignment="1">
      <alignment/>
    </xf>
    <xf numFmtId="164" fontId="61" fillId="9" borderId="2" xfId="0" applyFont="1" applyFill="1" applyBorder="1" applyAlignment="1">
      <alignment/>
    </xf>
    <xf numFmtId="164" fontId="62" fillId="11" borderId="2" xfId="0" applyFont="1" applyFill="1" applyBorder="1" applyAlignment="1">
      <alignment horizontal="center"/>
    </xf>
    <xf numFmtId="164" fontId="63" fillId="11" borderId="2" xfId="0" applyFont="1" applyFill="1" applyBorder="1" applyAlignment="1">
      <alignment horizontal="center"/>
    </xf>
    <xf numFmtId="164" fontId="61" fillId="9" borderId="2" xfId="0" applyFont="1" applyFill="1" applyBorder="1" applyAlignment="1">
      <alignment horizontal="center"/>
    </xf>
    <xf numFmtId="164" fontId="33" fillId="9" borderId="2" xfId="0" applyFont="1" applyFill="1" applyBorder="1" applyAlignment="1">
      <alignment horizontal="center"/>
    </xf>
    <xf numFmtId="164" fontId="53" fillId="9" borderId="2" xfId="0" applyFont="1" applyFill="1" applyBorder="1" applyAlignment="1">
      <alignment horizontal="center"/>
    </xf>
    <xf numFmtId="164" fontId="53" fillId="10" borderId="2" xfId="0" applyFont="1" applyFill="1" applyBorder="1" applyAlignment="1">
      <alignment horizontal="center"/>
    </xf>
    <xf numFmtId="164" fontId="20" fillId="10" borderId="2" xfId="0" applyFont="1" applyFill="1" applyBorder="1" applyAlignment="1">
      <alignment horizontal="center"/>
    </xf>
    <xf numFmtId="164" fontId="51" fillId="11" borderId="2" xfId="0" applyNumberFormat="1" applyFont="1" applyFill="1" applyBorder="1" applyAlignment="1">
      <alignment horizontal="center"/>
    </xf>
    <xf numFmtId="169" fontId="15" fillId="9" borderId="2" xfId="15" applyFont="1" applyFill="1" applyBorder="1" applyAlignment="1" applyProtection="1">
      <alignment/>
      <protection/>
    </xf>
    <xf numFmtId="169" fontId="15" fillId="9" borderId="2" xfId="0" applyNumberFormat="1" applyFont="1" applyFill="1" applyBorder="1" applyAlignment="1">
      <alignment/>
    </xf>
    <xf numFmtId="164" fontId="65" fillId="11" borderId="2" xfId="0" applyNumberFormat="1" applyFont="1" applyFill="1" applyBorder="1" applyAlignment="1">
      <alignment horizontal="center"/>
    </xf>
    <xf numFmtId="164" fontId="33" fillId="9" borderId="2" xfId="0" applyFont="1" applyFill="1" applyBorder="1" applyAlignment="1">
      <alignment horizontal="left"/>
    </xf>
    <xf numFmtId="164" fontId="24" fillId="11" borderId="2" xfId="0" applyFont="1" applyFill="1" applyBorder="1" applyAlignment="1">
      <alignment horizontal="left"/>
    </xf>
    <xf numFmtId="164" fontId="66" fillId="11" borderId="2" xfId="0" applyFont="1" applyFill="1" applyBorder="1" applyAlignment="1">
      <alignment horizontal="left"/>
    </xf>
    <xf numFmtId="164" fontId="20" fillId="11" borderId="2" xfId="0" applyFont="1" applyFill="1" applyBorder="1" applyAlignment="1">
      <alignment horizontal="left"/>
    </xf>
    <xf numFmtId="164" fontId="67" fillId="9" borderId="2" xfId="0" applyFont="1" applyFill="1" applyBorder="1" applyAlignment="1">
      <alignment horizontal="center"/>
    </xf>
    <xf numFmtId="164" fontId="15" fillId="14" borderId="2" xfId="0" applyFont="1" applyFill="1" applyBorder="1" applyAlignment="1">
      <alignment/>
    </xf>
    <xf numFmtId="164" fontId="15" fillId="15" borderId="2" xfId="0" applyFont="1" applyFill="1" applyBorder="1" applyAlignment="1">
      <alignment/>
    </xf>
    <xf numFmtId="164" fontId="69" fillId="0" borderId="0" xfId="0" applyFont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70" fillId="0" borderId="0" xfId="0" applyFont="1" applyFill="1" applyAlignment="1">
      <alignment horizontal="center" vertical="center"/>
    </xf>
    <xf numFmtId="164" fontId="71" fillId="0" borderId="0" xfId="0" applyFont="1" applyAlignment="1">
      <alignment/>
    </xf>
    <xf numFmtId="164" fontId="72" fillId="2" borderId="0" xfId="0" applyFont="1" applyFill="1" applyAlignment="1">
      <alignment horizontal="center" vertical="center"/>
    </xf>
    <xf numFmtId="164" fontId="73" fillId="17" borderId="3" xfId="0" applyFont="1" applyFill="1" applyBorder="1" applyAlignment="1">
      <alignment horizontal="center" vertical="center"/>
    </xf>
    <xf numFmtId="164" fontId="70" fillId="17" borderId="3" xfId="0" applyFont="1" applyFill="1" applyBorder="1" applyAlignment="1">
      <alignment horizontal="center" vertical="center"/>
    </xf>
    <xf numFmtId="164" fontId="70" fillId="0" borderId="0" xfId="0" applyFont="1" applyFill="1" applyAlignment="1">
      <alignment horizontal="left" vertical="center"/>
    </xf>
    <xf numFmtId="164" fontId="73" fillId="0" borderId="0" xfId="0" applyFont="1" applyFill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D0D0D"/>
      <rgbColor rgb="00996600"/>
      <rgbColor rgb="00800080"/>
      <rgbColor rgb="003465A4"/>
      <rgbColor rgb="00C0C0C0"/>
      <rgbColor rgb="00808080"/>
      <rgbColor rgb="00FFBF00"/>
      <rgbColor rgb="00FF3E02"/>
      <rgbColor rgb="00FFFFCC"/>
      <rgbColor rgb="00FFD428"/>
      <rgbColor rgb="00660066"/>
      <rgbColor rgb="00FF8080"/>
      <rgbColor rgb="002A6099"/>
      <rgbColor rgb="00DDDDDD"/>
      <rgbColor rgb="00232323"/>
      <rgbColor rgb="00FF00FF"/>
      <rgbColor rgb="00FFF63B"/>
      <rgbColor rgb="0000FFFF"/>
      <rgbColor rgb="00800080"/>
      <rgbColor rgb="00CC0000"/>
      <rgbColor rgb="00006600"/>
      <rgbColor rgb="000000FF"/>
      <rgbColor rgb="0000CCFF"/>
      <rgbColor rgb="00FFD500"/>
      <rgbColor rgb="00CCFFCC"/>
      <rgbColor rgb="00FFFFD7"/>
      <rgbColor rgb="0099CCFF"/>
      <rgbColor rgb="00FFCCCC"/>
      <rgbColor rgb="00B3B3B3"/>
      <rgbColor rgb="00FFCC99"/>
      <rgbColor rgb="004B4DFB"/>
      <rgbColor rgb="005EB91E"/>
      <rgbColor rgb="0099CC00"/>
      <rgbColor rgb="00FFCC00"/>
      <rgbColor rgb="00FF9900"/>
      <rgbColor rgb="00FF6600"/>
      <rgbColor rgb="005983B0"/>
      <rgbColor rgb="00969696"/>
      <rgbColor rgb="00004586"/>
      <rgbColor rgb="00339966"/>
      <rgbColor rgb="001C1C1C"/>
      <rgbColor rgb="00262626"/>
      <rgbColor rgb="00C9211E"/>
      <rgbColor rgb="00FF8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Axes!$R$23:$R$37</c:f>
              <c:numCache/>
            </c:numRef>
          </c:val>
        </c:ser>
        <c:gapWidth val="100"/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4415"/>
        <c:crossesAt val="0"/>
        <c:auto val="0"/>
        <c:lblOffset val="100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Axes!$R$3:$R$20</c:f>
              <c:numCache/>
            </c:numRef>
          </c:val>
        </c:ser>
        <c:gapWidth val="100"/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0"/>
        <c:auto val="0"/>
        <c:lblOffset val="100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Traps!$I$16:$I$26</c:f>
              <c:numCache/>
            </c:numRef>
          </c:val>
        </c:ser>
        <c:gapWidth val="100"/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At val="0"/>
        <c:auto val="0"/>
        <c:lblOffset val="100"/>
        <c:noMultiLvlLbl val="0"/>
      </c:catAx>
      <c:valAx>
        <c:axId val="28003459"/>
        <c:scaling>
          <c:orientation val="minMax"/>
          <c:max val="2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Traps!$I$3:$I$13</c:f>
              <c:numCache/>
            </c:numRef>
          </c:val>
        </c:ser>
        <c:gapWidth val="10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0"/>
        <c:auto val="0"/>
        <c:lblOffset val="100"/>
        <c:noMultiLvlLbl val="0"/>
      </c:catAx>
      <c:valAx>
        <c:axId val="53687677"/>
        <c:scaling>
          <c:orientation val="minMax"/>
          <c:max val="2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15875"/>
          <c:w val="0.8825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63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63B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</c:dLbl>
            <c:delete val="1"/>
          </c:dLbls>
          <c:val>
            <c:numRef>
              <c:f>'uID''s'!$L$3:$N$3</c:f>
              <c:numCache/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34551"/>
        <c:crossesAt val="0"/>
        <c:auto val="0"/>
        <c:lblOffset val="100"/>
        <c:noMultiLvlLbl val="0"/>
      </c:catAx>
      <c:valAx>
        <c:axId val="537345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27046"/>
        <c:crossesAt val="1"/>
        <c:crossBetween val="between"/>
        <c:dispUnits/>
      </c:valAx>
      <c:spPr>
        <a:solidFill>
          <a:srgbClr val="262626"/>
        </a:solidFill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57150</xdr:colOff>
      <xdr:row>22</xdr:row>
      <xdr:rowOff>0</xdr:rowOff>
    </xdr:from>
    <xdr:to>
      <xdr:col>23</xdr:col>
      <xdr:colOff>9525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9467850" y="4171950"/>
        <a:ext cx="2762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76200</xdr:colOff>
      <xdr:row>2</xdr:row>
      <xdr:rowOff>9525</xdr:rowOff>
    </xdr:from>
    <xdr:to>
      <xdr:col>22</xdr:col>
      <xdr:colOff>533400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9486900" y="381000"/>
        <a:ext cx="27051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276225</xdr:colOff>
      <xdr:row>26</xdr:row>
      <xdr:rowOff>142875</xdr:rowOff>
    </xdr:from>
    <xdr:to>
      <xdr:col>17</xdr:col>
      <xdr:colOff>85725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7562850" y="5114925"/>
        <a:ext cx="3743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504825</xdr:colOff>
      <xdr:row>26</xdr:row>
      <xdr:rowOff>171450</xdr:rowOff>
    </xdr:from>
    <xdr:to>
      <xdr:col>10</xdr:col>
      <xdr:colOff>171450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857625" y="5143500"/>
        <a:ext cx="36004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</xdr:row>
      <xdr:rowOff>95250</xdr:rowOff>
    </xdr:from>
    <xdr:to>
      <xdr:col>22</xdr:col>
      <xdr:colOff>171450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191125" y="704850"/>
        <a:ext cx="7810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4"/>
  <sheetViews>
    <sheetView workbookViewId="0" topLeftCell="A1">
      <selection activeCell="A2" sqref="A2"/>
    </sheetView>
  </sheetViews>
  <sheetFormatPr defaultColWidth="9.140625" defaultRowHeight="14.25" customHeight="1"/>
  <cols>
    <col min="1" max="1" width="30.421875" style="1" customWidth="1"/>
    <col min="2" max="2" width="13.421875" style="2" customWidth="1"/>
    <col min="3" max="3" width="13.57421875" style="2" customWidth="1"/>
    <col min="4" max="4" width="13.421875" style="2" customWidth="1"/>
    <col min="5" max="5" width="14.421875" style="2" customWidth="1"/>
    <col min="6" max="6" width="7.7109375" style="2" customWidth="1"/>
    <col min="7" max="15" width="8.421875" style="3" customWidth="1"/>
    <col min="16" max="17" width="8.421875" style="4" customWidth="1"/>
    <col min="18" max="19" width="10.421875" style="4" customWidth="1"/>
    <col min="20" max="64" width="8.421875" style="4" customWidth="1"/>
    <col min="65" max="16384" width="8.7109375" style="5" customWidth="1"/>
  </cols>
  <sheetData>
    <row r="1" spans="1:64" ht="1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14</v>
      </c>
      <c r="Q1" s="6" t="s">
        <v>15</v>
      </c>
      <c r="R1" s="6" t="s">
        <v>16</v>
      </c>
      <c r="S1" s="6" t="s">
        <v>17</v>
      </c>
      <c r="T1" s="7" t="s">
        <v>18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15" customHeight="1">
      <c r="A2" s="9" t="s">
        <v>19</v>
      </c>
      <c r="B2" s="10">
        <v>1</v>
      </c>
      <c r="C2" s="10">
        <v>4</v>
      </c>
      <c r="D2" s="10">
        <v>5</v>
      </c>
      <c r="E2" s="10">
        <v>6</v>
      </c>
      <c r="F2" s="11">
        <v>16</v>
      </c>
      <c r="G2" s="12">
        <v>20</v>
      </c>
      <c r="H2" s="13">
        <v>6</v>
      </c>
      <c r="I2" s="13">
        <v>7</v>
      </c>
      <c r="J2" s="13">
        <v>11</v>
      </c>
      <c r="K2" s="13">
        <v>12</v>
      </c>
      <c r="L2" s="13"/>
      <c r="M2" s="13"/>
      <c r="N2" s="13">
        <v>1</v>
      </c>
      <c r="O2" s="13">
        <v>100</v>
      </c>
      <c r="P2" s="13">
        <v>100</v>
      </c>
      <c r="Q2" s="14">
        <v>1</v>
      </c>
      <c r="R2" s="15">
        <v>2626</v>
      </c>
      <c r="S2" s="16"/>
      <c r="T2" s="17">
        <f aca="true" t="shared" si="0" ref="T2:T20">((B2+C2+D2+E2)/4)*Q2</f>
        <v>4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5" customHeight="1">
      <c r="A3" s="9" t="s">
        <v>20</v>
      </c>
      <c r="B3" s="10">
        <v>2</v>
      </c>
      <c r="C3" s="10">
        <v>5</v>
      </c>
      <c r="D3" s="10">
        <v>6</v>
      </c>
      <c r="E3" s="10">
        <v>9</v>
      </c>
      <c r="F3" s="11">
        <v>19</v>
      </c>
      <c r="G3" s="12">
        <v>27</v>
      </c>
      <c r="H3" s="13">
        <v>9</v>
      </c>
      <c r="I3" s="13">
        <v>11</v>
      </c>
      <c r="J3" s="13">
        <v>22</v>
      </c>
      <c r="K3" s="13">
        <v>24</v>
      </c>
      <c r="L3" s="13"/>
      <c r="M3" s="13"/>
      <c r="N3" s="13">
        <v>1</v>
      </c>
      <c r="O3" s="13">
        <v>150</v>
      </c>
      <c r="P3" s="13">
        <v>150</v>
      </c>
      <c r="Q3" s="14">
        <v>1</v>
      </c>
      <c r="R3" s="15">
        <v>3256</v>
      </c>
      <c r="S3" s="16"/>
      <c r="T3" s="17">
        <f t="shared" si="0"/>
        <v>5.5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" customHeight="1">
      <c r="A4" s="9" t="s">
        <v>21</v>
      </c>
      <c r="B4" s="10">
        <v>3</v>
      </c>
      <c r="C4" s="10">
        <v>6</v>
      </c>
      <c r="D4" s="10">
        <v>9</v>
      </c>
      <c r="E4" s="10">
        <v>12</v>
      </c>
      <c r="F4" s="11">
        <v>20</v>
      </c>
      <c r="G4" s="12">
        <v>28</v>
      </c>
      <c r="H4" s="13">
        <v>12</v>
      </c>
      <c r="I4" s="13">
        <v>14</v>
      </c>
      <c r="J4" s="13">
        <v>31</v>
      </c>
      <c r="K4" s="13">
        <v>33</v>
      </c>
      <c r="L4" s="13"/>
      <c r="M4" s="13"/>
      <c r="N4" s="13">
        <v>3</v>
      </c>
      <c r="O4" s="13">
        <v>250</v>
      </c>
      <c r="P4" s="13">
        <v>250</v>
      </c>
      <c r="Q4" s="14">
        <v>1</v>
      </c>
      <c r="R4" s="15">
        <v>3385</v>
      </c>
      <c r="S4" s="16">
        <f>'uID''s'!G397</f>
        <v>2199</v>
      </c>
      <c r="T4" s="17">
        <f t="shared" si="0"/>
        <v>7.5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" customHeight="1">
      <c r="A5" s="9" t="s">
        <v>22</v>
      </c>
      <c r="B5" s="10">
        <v>4</v>
      </c>
      <c r="C5" s="10">
        <v>9</v>
      </c>
      <c r="D5" s="10">
        <v>10</v>
      </c>
      <c r="E5" s="10">
        <v>15</v>
      </c>
      <c r="F5" s="11">
        <v>21</v>
      </c>
      <c r="G5" s="12">
        <v>31</v>
      </c>
      <c r="H5" s="13">
        <v>15</v>
      </c>
      <c r="I5" s="13">
        <v>17</v>
      </c>
      <c r="J5" s="13">
        <v>40</v>
      </c>
      <c r="K5" s="13">
        <v>42</v>
      </c>
      <c r="L5" s="13"/>
      <c r="M5" s="13"/>
      <c r="N5" s="13">
        <v>4</v>
      </c>
      <c r="O5" s="13">
        <v>350</v>
      </c>
      <c r="P5" s="13">
        <v>350</v>
      </c>
      <c r="Q5" s="14">
        <v>1</v>
      </c>
      <c r="R5" s="15">
        <v>2620</v>
      </c>
      <c r="S5" s="18"/>
      <c r="T5" s="17">
        <f t="shared" si="0"/>
        <v>9.5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" customHeight="1">
      <c r="A6" s="9" t="s">
        <v>23</v>
      </c>
      <c r="B6" s="10">
        <v>5</v>
      </c>
      <c r="C6" s="10">
        <v>12</v>
      </c>
      <c r="D6" s="10">
        <v>13</v>
      </c>
      <c r="E6" s="10">
        <v>20</v>
      </c>
      <c r="F6" s="11">
        <v>25</v>
      </c>
      <c r="G6" s="12">
        <v>35</v>
      </c>
      <c r="H6" s="13">
        <v>19</v>
      </c>
      <c r="I6" s="13">
        <v>21</v>
      </c>
      <c r="J6" s="13">
        <v>50</v>
      </c>
      <c r="K6" s="13">
        <v>52</v>
      </c>
      <c r="L6" s="13"/>
      <c r="M6" s="13"/>
      <c r="N6" s="13">
        <v>6</v>
      </c>
      <c r="O6" s="13">
        <v>425</v>
      </c>
      <c r="P6" s="13">
        <v>425</v>
      </c>
      <c r="Q6" s="14">
        <v>1</v>
      </c>
      <c r="R6" s="15">
        <v>255</v>
      </c>
      <c r="S6" s="16"/>
      <c r="T6" s="17">
        <f t="shared" si="0"/>
        <v>12.5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20" ht="15" customHeight="1">
      <c r="A7" s="9" t="s">
        <v>24</v>
      </c>
      <c r="B7" s="10">
        <v>6</v>
      </c>
      <c r="C7" s="10">
        <v>15</v>
      </c>
      <c r="D7" s="10">
        <v>17</v>
      </c>
      <c r="E7" s="10">
        <v>26</v>
      </c>
      <c r="F7" s="11">
        <v>29</v>
      </c>
      <c r="G7" s="12">
        <v>39</v>
      </c>
      <c r="H7" s="13">
        <v>21</v>
      </c>
      <c r="I7" s="13">
        <v>24</v>
      </c>
      <c r="J7" s="13">
        <v>58</v>
      </c>
      <c r="K7" s="13">
        <v>61</v>
      </c>
      <c r="L7" s="13">
        <v>26</v>
      </c>
      <c r="M7" s="13">
        <v>28</v>
      </c>
      <c r="N7" s="13">
        <v>8</v>
      </c>
      <c r="O7" s="13">
        <v>500</v>
      </c>
      <c r="P7" s="13">
        <v>500</v>
      </c>
      <c r="Q7" s="14">
        <v>1</v>
      </c>
      <c r="R7" s="15">
        <v>2627</v>
      </c>
      <c r="S7" s="16"/>
      <c r="T7" s="17">
        <f t="shared" si="0"/>
        <v>16</v>
      </c>
    </row>
    <row r="8" spans="1:20" ht="15" customHeight="1">
      <c r="A8" s="9" t="s">
        <v>25</v>
      </c>
      <c r="B8" s="10">
        <v>7</v>
      </c>
      <c r="C8" s="10">
        <v>19</v>
      </c>
      <c r="D8" s="10">
        <v>21</v>
      </c>
      <c r="E8" s="10">
        <v>33</v>
      </c>
      <c r="F8" s="11">
        <v>31</v>
      </c>
      <c r="G8" s="12">
        <v>47</v>
      </c>
      <c r="H8" s="13">
        <v>29</v>
      </c>
      <c r="I8" s="13">
        <v>32</v>
      </c>
      <c r="J8" s="13">
        <v>76</v>
      </c>
      <c r="K8" s="13">
        <v>79</v>
      </c>
      <c r="L8" s="13"/>
      <c r="M8" s="13"/>
      <c r="N8" s="13">
        <v>12</v>
      </c>
      <c r="O8" s="13">
        <v>750</v>
      </c>
      <c r="P8" s="13">
        <v>750</v>
      </c>
      <c r="Q8" s="14">
        <v>1</v>
      </c>
      <c r="R8" s="15">
        <v>2631</v>
      </c>
      <c r="S8" s="16"/>
      <c r="T8" s="17">
        <f t="shared" si="0"/>
        <v>20</v>
      </c>
    </row>
    <row r="9" spans="1:20" ht="15" customHeight="1">
      <c r="A9" s="9" t="s">
        <v>26</v>
      </c>
      <c r="B9" s="10">
        <v>10</v>
      </c>
      <c r="C9" s="10">
        <v>15</v>
      </c>
      <c r="D9" s="10">
        <v>25</v>
      </c>
      <c r="E9" s="10">
        <v>40</v>
      </c>
      <c r="F9" s="11">
        <v>41</v>
      </c>
      <c r="G9" s="12">
        <v>54</v>
      </c>
      <c r="H9" s="13">
        <v>40</v>
      </c>
      <c r="I9" s="13">
        <v>43</v>
      </c>
      <c r="J9" s="13">
        <v>97</v>
      </c>
      <c r="K9" s="13">
        <v>100</v>
      </c>
      <c r="L9" s="13"/>
      <c r="M9" s="13"/>
      <c r="N9" s="13">
        <v>16</v>
      </c>
      <c r="O9" s="13">
        <v>1100</v>
      </c>
      <c r="P9" s="13">
        <v>1000</v>
      </c>
      <c r="Q9" s="14">
        <v>1</v>
      </c>
      <c r="R9" s="15">
        <v>1133</v>
      </c>
      <c r="S9" s="16"/>
      <c r="T9" s="17">
        <f t="shared" si="0"/>
        <v>22.5</v>
      </c>
    </row>
    <row r="10" spans="1:20" ht="15" customHeight="1">
      <c r="A10" s="9" t="s">
        <v>27</v>
      </c>
      <c r="B10" s="10">
        <v>15</v>
      </c>
      <c r="C10" s="10">
        <v>20</v>
      </c>
      <c r="D10" s="10">
        <v>30</v>
      </c>
      <c r="E10" s="10">
        <v>35</v>
      </c>
      <c r="F10" s="11">
        <v>37</v>
      </c>
      <c r="G10" s="12">
        <v>57</v>
      </c>
      <c r="H10" s="13">
        <v>48</v>
      </c>
      <c r="I10" s="13">
        <v>51</v>
      </c>
      <c r="J10" s="13">
        <v>116</v>
      </c>
      <c r="K10" s="13">
        <v>119</v>
      </c>
      <c r="L10" s="13">
        <v>43</v>
      </c>
      <c r="M10" s="13">
        <v>46</v>
      </c>
      <c r="N10" s="13">
        <v>20</v>
      </c>
      <c r="O10" s="13">
        <v>1300</v>
      </c>
      <c r="P10" s="13">
        <v>1300</v>
      </c>
      <c r="Q10" s="14">
        <v>1</v>
      </c>
      <c r="R10" s="15">
        <v>3185</v>
      </c>
      <c r="S10" s="16"/>
      <c r="T10" s="17">
        <f t="shared" si="0"/>
        <v>25</v>
      </c>
    </row>
    <row r="11" spans="1:20" ht="15" customHeight="1">
      <c r="A11" s="9" t="s">
        <v>28</v>
      </c>
      <c r="B11" s="10">
        <v>5</v>
      </c>
      <c r="C11" s="10">
        <v>10</v>
      </c>
      <c r="D11" s="10">
        <v>45</v>
      </c>
      <c r="E11" s="10">
        <v>50</v>
      </c>
      <c r="F11" s="11">
        <v>42</v>
      </c>
      <c r="G11" s="12">
        <v>62</v>
      </c>
      <c r="H11" s="13">
        <v>55</v>
      </c>
      <c r="I11" s="13">
        <v>58</v>
      </c>
      <c r="J11" s="13">
        <v>129</v>
      </c>
      <c r="K11" s="13">
        <v>132</v>
      </c>
      <c r="L11" s="13"/>
      <c r="M11" s="13"/>
      <c r="N11" s="13">
        <v>25</v>
      </c>
      <c r="O11" s="13">
        <v>1600</v>
      </c>
      <c r="P11" s="13">
        <v>1600</v>
      </c>
      <c r="Q11" s="14">
        <v>1</v>
      </c>
      <c r="R11" s="15">
        <v>3195</v>
      </c>
      <c r="S11" s="16"/>
      <c r="T11" s="17">
        <f t="shared" si="0"/>
        <v>27.5</v>
      </c>
    </row>
    <row r="12" spans="1:20" ht="15" customHeight="1">
      <c r="A12" s="9" t="s">
        <v>29</v>
      </c>
      <c r="B12" s="10">
        <v>20</v>
      </c>
      <c r="C12" s="10">
        <v>25</v>
      </c>
      <c r="D12" s="10">
        <v>35</v>
      </c>
      <c r="E12" s="10">
        <v>40</v>
      </c>
      <c r="F12" s="11">
        <v>50</v>
      </c>
      <c r="G12" s="12">
        <v>60</v>
      </c>
      <c r="H12" s="13">
        <v>61</v>
      </c>
      <c r="I12" s="13">
        <v>64</v>
      </c>
      <c r="J12" s="13">
        <v>141</v>
      </c>
      <c r="K12" s="13">
        <v>144</v>
      </c>
      <c r="L12" s="13"/>
      <c r="M12" s="13"/>
      <c r="N12" s="13">
        <v>30</v>
      </c>
      <c r="O12" s="13">
        <v>2000</v>
      </c>
      <c r="P12" s="13">
        <v>2000</v>
      </c>
      <c r="Q12" s="14">
        <v>1</v>
      </c>
      <c r="R12" s="15">
        <v>128</v>
      </c>
      <c r="S12" s="16">
        <v>52</v>
      </c>
      <c r="T12" s="17">
        <f t="shared" si="0"/>
        <v>30</v>
      </c>
    </row>
    <row r="13" spans="1:20" ht="15" customHeight="1">
      <c r="A13" s="9" t="s">
        <v>30</v>
      </c>
      <c r="B13" s="10">
        <v>15</v>
      </c>
      <c r="C13" s="10">
        <v>20</v>
      </c>
      <c r="D13" s="10">
        <v>45</v>
      </c>
      <c r="E13" s="10">
        <v>50</v>
      </c>
      <c r="F13" s="11">
        <v>57</v>
      </c>
      <c r="G13" s="12">
        <v>77</v>
      </c>
      <c r="H13" s="13">
        <v>75</v>
      </c>
      <c r="I13" s="13">
        <v>79</v>
      </c>
      <c r="J13" s="13">
        <v>149</v>
      </c>
      <c r="K13" s="13">
        <v>153</v>
      </c>
      <c r="L13" s="13"/>
      <c r="M13" s="13"/>
      <c r="N13" s="13">
        <v>35</v>
      </c>
      <c r="O13" s="13">
        <v>2500</v>
      </c>
      <c r="P13" s="13">
        <v>2500</v>
      </c>
      <c r="Q13" s="14">
        <v>1</v>
      </c>
      <c r="R13" s="15">
        <v>2690</v>
      </c>
      <c r="S13" s="16"/>
      <c r="T13" s="17">
        <f t="shared" si="0"/>
        <v>32.5</v>
      </c>
    </row>
    <row r="14" spans="1:20" ht="15" customHeight="1">
      <c r="A14" s="9" t="s">
        <v>31</v>
      </c>
      <c r="B14" s="10">
        <v>30</v>
      </c>
      <c r="C14" s="10">
        <v>35</v>
      </c>
      <c r="D14" s="10">
        <v>35</v>
      </c>
      <c r="E14" s="10">
        <v>40</v>
      </c>
      <c r="F14" s="11">
        <v>64</v>
      </c>
      <c r="G14" s="12">
        <v>84</v>
      </c>
      <c r="H14" s="13">
        <v>81</v>
      </c>
      <c r="I14" s="13">
        <v>85</v>
      </c>
      <c r="J14" s="13">
        <v>162</v>
      </c>
      <c r="K14" s="13">
        <v>166</v>
      </c>
      <c r="L14" s="13">
        <v>77</v>
      </c>
      <c r="M14" s="13">
        <v>81</v>
      </c>
      <c r="N14" s="13">
        <v>40</v>
      </c>
      <c r="O14" s="13">
        <v>3000</v>
      </c>
      <c r="P14" s="13">
        <v>3000</v>
      </c>
      <c r="Q14" s="14">
        <v>1</v>
      </c>
      <c r="R14" s="15">
        <v>2691</v>
      </c>
      <c r="S14" s="16"/>
      <c r="T14" s="17">
        <f t="shared" si="0"/>
        <v>35</v>
      </c>
    </row>
    <row r="15" spans="1:20" ht="15" customHeight="1">
      <c r="A15" s="9" t="s">
        <v>32</v>
      </c>
      <c r="B15" s="10">
        <v>60</v>
      </c>
      <c r="C15" s="10">
        <v>70</v>
      </c>
      <c r="D15" s="10">
        <v>130</v>
      </c>
      <c r="E15" s="10">
        <v>140</v>
      </c>
      <c r="F15" s="11">
        <v>45</v>
      </c>
      <c r="G15" s="12">
        <v>75</v>
      </c>
      <c r="H15" s="13">
        <v>93</v>
      </c>
      <c r="I15" s="13">
        <v>97</v>
      </c>
      <c r="J15" s="13">
        <v>176</v>
      </c>
      <c r="K15" s="13">
        <v>180</v>
      </c>
      <c r="L15" s="13"/>
      <c r="M15" s="13"/>
      <c r="N15" s="13">
        <v>45</v>
      </c>
      <c r="O15" s="13">
        <v>3500</v>
      </c>
      <c r="P15" s="13">
        <v>3500</v>
      </c>
      <c r="Q15" s="14">
        <v>0.5</v>
      </c>
      <c r="R15" s="15">
        <v>1332</v>
      </c>
      <c r="S15" s="16"/>
      <c r="T15" s="17">
        <f t="shared" si="0"/>
        <v>50</v>
      </c>
    </row>
    <row r="16" spans="1:20" ht="15" customHeight="1">
      <c r="A16" s="9" t="s">
        <v>33</v>
      </c>
      <c r="B16" s="10">
        <v>25</v>
      </c>
      <c r="C16" s="10">
        <v>30</v>
      </c>
      <c r="D16" s="10">
        <v>50</v>
      </c>
      <c r="E16" s="10">
        <v>55</v>
      </c>
      <c r="F16" s="11">
        <v>72</v>
      </c>
      <c r="G16" s="12">
        <v>92</v>
      </c>
      <c r="H16" s="13">
        <v>89</v>
      </c>
      <c r="I16" s="13">
        <v>93</v>
      </c>
      <c r="J16" s="13">
        <v>189</v>
      </c>
      <c r="K16" s="13">
        <v>193</v>
      </c>
      <c r="L16" s="13">
        <v>92</v>
      </c>
      <c r="M16" s="13">
        <v>96</v>
      </c>
      <c r="N16" s="13">
        <v>50</v>
      </c>
      <c r="O16" s="13">
        <v>4000</v>
      </c>
      <c r="P16" s="13">
        <v>4000</v>
      </c>
      <c r="Q16" s="14">
        <v>1</v>
      </c>
      <c r="R16" s="15">
        <v>42</v>
      </c>
      <c r="S16" s="19">
        <f>'uID''s'!G376</f>
        <v>2178</v>
      </c>
      <c r="T16" s="17">
        <f t="shared" si="0"/>
        <v>40</v>
      </c>
    </row>
    <row r="17" spans="1:20" ht="15" customHeight="1">
      <c r="A17" s="9" t="s">
        <v>34</v>
      </c>
      <c r="B17" s="10">
        <v>10</v>
      </c>
      <c r="C17" s="10">
        <v>15</v>
      </c>
      <c r="D17" s="10">
        <v>70</v>
      </c>
      <c r="E17" s="10">
        <v>75</v>
      </c>
      <c r="F17" s="11">
        <v>77</v>
      </c>
      <c r="G17" s="12">
        <v>97</v>
      </c>
      <c r="H17" s="13">
        <v>98</v>
      </c>
      <c r="I17" s="13">
        <v>102</v>
      </c>
      <c r="J17" s="13">
        <v>207</v>
      </c>
      <c r="K17" s="13">
        <v>211</v>
      </c>
      <c r="L17" s="13"/>
      <c r="M17" s="13"/>
      <c r="N17" s="13">
        <v>55</v>
      </c>
      <c r="O17" s="13">
        <v>4500</v>
      </c>
      <c r="P17" s="13">
        <v>4500</v>
      </c>
      <c r="Q17" s="14">
        <v>1</v>
      </c>
      <c r="R17" s="15">
        <v>-120</v>
      </c>
      <c r="S17" s="16"/>
      <c r="T17" s="17">
        <f t="shared" si="0"/>
        <v>42.5</v>
      </c>
    </row>
    <row r="18" spans="1:20" ht="15" customHeight="1">
      <c r="A18" s="9" t="s">
        <v>35</v>
      </c>
      <c r="B18" s="10">
        <v>5</v>
      </c>
      <c r="C18" s="10">
        <v>10</v>
      </c>
      <c r="D18" s="10">
        <v>80</v>
      </c>
      <c r="E18" s="10">
        <v>85</v>
      </c>
      <c r="F18" s="11">
        <v>82</v>
      </c>
      <c r="G18" s="12">
        <v>102</v>
      </c>
      <c r="H18" s="13">
        <v>106</v>
      </c>
      <c r="I18" s="13">
        <v>110</v>
      </c>
      <c r="J18" s="13">
        <v>218</v>
      </c>
      <c r="K18" s="13">
        <v>222</v>
      </c>
      <c r="L18" s="13">
        <v>120</v>
      </c>
      <c r="M18" s="13">
        <v>124</v>
      </c>
      <c r="N18" s="13">
        <v>60</v>
      </c>
      <c r="O18" s="13">
        <v>5000</v>
      </c>
      <c r="P18" s="13">
        <v>5000</v>
      </c>
      <c r="Q18" s="14">
        <v>1</v>
      </c>
      <c r="R18" s="15">
        <v>41</v>
      </c>
      <c r="S18" s="16"/>
      <c r="T18" s="17">
        <f t="shared" si="0"/>
        <v>45</v>
      </c>
    </row>
    <row r="19" spans="1:20" ht="15" customHeight="1">
      <c r="A19" s="9" t="s">
        <v>36</v>
      </c>
      <c r="B19" s="10">
        <v>35</v>
      </c>
      <c r="C19" s="10">
        <v>40</v>
      </c>
      <c r="D19" s="10">
        <v>55</v>
      </c>
      <c r="E19" s="10">
        <v>60</v>
      </c>
      <c r="F19" s="11">
        <v>85</v>
      </c>
      <c r="G19" s="12">
        <v>105</v>
      </c>
      <c r="H19" s="13">
        <v>107</v>
      </c>
      <c r="I19" s="13">
        <v>111</v>
      </c>
      <c r="J19" s="13">
        <v>226</v>
      </c>
      <c r="K19" s="13">
        <v>230</v>
      </c>
      <c r="L19" s="13"/>
      <c r="M19" s="13"/>
      <c r="N19" s="13">
        <v>61</v>
      </c>
      <c r="O19" s="13">
        <v>5500</v>
      </c>
      <c r="P19" s="13">
        <v>5500</v>
      </c>
      <c r="Q19" s="14">
        <v>1</v>
      </c>
      <c r="R19" s="15">
        <v>108</v>
      </c>
      <c r="S19" s="16">
        <v>29</v>
      </c>
      <c r="T19" s="17">
        <f t="shared" si="0"/>
        <v>47.5</v>
      </c>
    </row>
    <row r="20" spans="1:20" ht="15" customHeight="1">
      <c r="A20" s="9" t="s">
        <v>37</v>
      </c>
      <c r="B20" s="10">
        <v>20</v>
      </c>
      <c r="C20" s="10">
        <v>30</v>
      </c>
      <c r="D20" s="10">
        <v>70</v>
      </c>
      <c r="E20" s="10">
        <v>80</v>
      </c>
      <c r="F20" s="11">
        <v>56</v>
      </c>
      <c r="G20" s="12">
        <v>76</v>
      </c>
      <c r="H20" s="13">
        <v>111</v>
      </c>
      <c r="I20" s="13">
        <v>115</v>
      </c>
      <c r="J20" s="13">
        <v>239</v>
      </c>
      <c r="K20" s="13">
        <v>244</v>
      </c>
      <c r="L20" s="13">
        <v>135</v>
      </c>
      <c r="M20" s="13">
        <v>140</v>
      </c>
      <c r="N20" s="13">
        <v>63</v>
      </c>
      <c r="O20" s="13">
        <v>6000</v>
      </c>
      <c r="P20" s="13">
        <v>6000</v>
      </c>
      <c r="Q20" s="14">
        <v>1</v>
      </c>
      <c r="R20" s="15">
        <v>3293</v>
      </c>
      <c r="S20" s="16"/>
      <c r="T20" s="17">
        <f t="shared" si="0"/>
        <v>50</v>
      </c>
    </row>
    <row r="21" spans="1:20" ht="14.25" customHeight="1">
      <c r="A21" s="20"/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7"/>
    </row>
    <row r="22" spans="1:20" ht="14.25" customHeight="1">
      <c r="A22" s="23" t="s">
        <v>38</v>
      </c>
      <c r="B22" s="21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7"/>
    </row>
    <row r="23" spans="1:20" ht="15" customHeight="1">
      <c r="A23" s="9" t="s">
        <v>39</v>
      </c>
      <c r="B23" s="10">
        <v>14</v>
      </c>
      <c r="C23" s="10">
        <v>16</v>
      </c>
      <c r="D23" s="10">
        <v>21</v>
      </c>
      <c r="E23" s="10">
        <v>23</v>
      </c>
      <c r="F23" s="12">
        <v>16</v>
      </c>
      <c r="G23" s="12">
        <v>22</v>
      </c>
      <c r="H23" s="13">
        <v>28</v>
      </c>
      <c r="I23" s="13">
        <v>30</v>
      </c>
      <c r="J23" s="13">
        <v>10</v>
      </c>
      <c r="K23" s="13">
        <v>12</v>
      </c>
      <c r="L23" s="13"/>
      <c r="M23" s="13"/>
      <c r="N23" s="13">
        <v>2</v>
      </c>
      <c r="O23" s="13">
        <v>225</v>
      </c>
      <c r="P23" s="13"/>
      <c r="Q23" s="14">
        <v>0.5</v>
      </c>
      <c r="R23" s="15">
        <v>1524</v>
      </c>
      <c r="S23" s="16">
        <f>'uID''s'!G411</f>
        <v>2213</v>
      </c>
      <c r="T23" s="17">
        <f aca="true" t="shared" si="1" ref="T23:T32">((B23+C23+D23+E23)/4)*Q23</f>
        <v>9.25</v>
      </c>
    </row>
    <row r="24" spans="1:20" ht="15" customHeight="1">
      <c r="A24" s="9" t="s">
        <v>40</v>
      </c>
      <c r="B24" s="10">
        <v>34</v>
      </c>
      <c r="C24" s="10">
        <v>36</v>
      </c>
      <c r="D24" s="10">
        <v>37</v>
      </c>
      <c r="E24" s="10">
        <v>40</v>
      </c>
      <c r="F24" s="12">
        <v>20</v>
      </c>
      <c r="G24" s="12">
        <v>25</v>
      </c>
      <c r="H24" s="13">
        <v>47</v>
      </c>
      <c r="I24" s="13">
        <v>49</v>
      </c>
      <c r="J24" s="13">
        <v>20</v>
      </c>
      <c r="K24" s="13">
        <v>22</v>
      </c>
      <c r="L24" s="13"/>
      <c r="M24" s="13"/>
      <c r="N24" s="13">
        <v>7</v>
      </c>
      <c r="O24" s="13">
        <v>475</v>
      </c>
      <c r="P24" s="13"/>
      <c r="Q24" s="14">
        <v>0.5</v>
      </c>
      <c r="R24" s="15">
        <v>1503</v>
      </c>
      <c r="S24" s="16"/>
      <c r="T24" s="17">
        <f t="shared" si="1"/>
        <v>18.375</v>
      </c>
    </row>
    <row r="25" spans="1:20" ht="15" customHeight="1">
      <c r="A25" s="9" t="s">
        <v>41</v>
      </c>
      <c r="B25" s="10">
        <v>43</v>
      </c>
      <c r="C25" s="10">
        <v>51</v>
      </c>
      <c r="D25" s="10">
        <v>59</v>
      </c>
      <c r="E25" s="10">
        <v>67</v>
      </c>
      <c r="F25" s="12">
        <v>24</v>
      </c>
      <c r="G25" s="12">
        <v>32</v>
      </c>
      <c r="H25" s="13">
        <v>76</v>
      </c>
      <c r="I25" s="13">
        <v>78</v>
      </c>
      <c r="J25" s="13">
        <v>38</v>
      </c>
      <c r="K25" s="13">
        <v>40</v>
      </c>
      <c r="L25" s="13"/>
      <c r="M25" s="13"/>
      <c r="N25" s="13">
        <v>13</v>
      </c>
      <c r="O25" s="13">
        <v>800</v>
      </c>
      <c r="P25" s="13"/>
      <c r="Q25" s="14">
        <v>0.5</v>
      </c>
      <c r="R25" s="15">
        <v>1111</v>
      </c>
      <c r="S25" s="16"/>
      <c r="T25" s="17">
        <f t="shared" si="1"/>
        <v>27.5</v>
      </c>
    </row>
    <row r="26" spans="1:20" ht="15" customHeight="1">
      <c r="A26" s="9" t="s">
        <v>42</v>
      </c>
      <c r="B26" s="10">
        <v>35</v>
      </c>
      <c r="C26" s="10">
        <v>60</v>
      </c>
      <c r="D26" s="10">
        <v>86</v>
      </c>
      <c r="E26" s="10">
        <v>111</v>
      </c>
      <c r="F26" s="12">
        <v>26</v>
      </c>
      <c r="G26" s="12">
        <v>36</v>
      </c>
      <c r="H26" s="13">
        <v>95</v>
      </c>
      <c r="I26" s="13">
        <v>97</v>
      </c>
      <c r="J26" s="13">
        <v>56</v>
      </c>
      <c r="K26" s="13">
        <v>58</v>
      </c>
      <c r="L26" s="13"/>
      <c r="M26" s="13"/>
      <c r="N26" s="13">
        <v>17</v>
      </c>
      <c r="O26" s="13">
        <v>1200</v>
      </c>
      <c r="P26" s="13"/>
      <c r="Q26" s="14">
        <v>0.5</v>
      </c>
      <c r="R26" s="15">
        <v>1496</v>
      </c>
      <c r="S26" s="16"/>
      <c r="T26" s="17">
        <f t="shared" si="1"/>
        <v>36.5</v>
      </c>
    </row>
    <row r="27" spans="1:20" ht="15" customHeight="1">
      <c r="A27" s="9" t="s">
        <v>43</v>
      </c>
      <c r="B27" s="10">
        <v>69</v>
      </c>
      <c r="C27" s="10">
        <v>83</v>
      </c>
      <c r="D27" s="10">
        <v>99</v>
      </c>
      <c r="E27" s="10">
        <v>114</v>
      </c>
      <c r="F27" s="12">
        <v>29</v>
      </c>
      <c r="G27" s="12">
        <v>37</v>
      </c>
      <c r="H27" s="13">
        <v>123</v>
      </c>
      <c r="I27" s="13">
        <v>126</v>
      </c>
      <c r="J27" s="13">
        <v>74</v>
      </c>
      <c r="K27" s="13">
        <v>77</v>
      </c>
      <c r="L27" s="13"/>
      <c r="M27" s="13"/>
      <c r="N27" s="13">
        <v>24</v>
      </c>
      <c r="O27" s="13">
        <v>1700</v>
      </c>
      <c r="P27" s="13"/>
      <c r="Q27" s="14">
        <v>0.5</v>
      </c>
      <c r="R27" s="15">
        <v>1523</v>
      </c>
      <c r="S27" s="16">
        <f>'uID''s'!G198</f>
        <v>2000</v>
      </c>
      <c r="T27" s="17">
        <f t="shared" si="1"/>
        <v>45.625</v>
      </c>
    </row>
    <row r="28" spans="1:20" ht="15" customHeight="1">
      <c r="A28" s="9" t="s">
        <v>44</v>
      </c>
      <c r="B28" s="10">
        <v>47</v>
      </c>
      <c r="C28" s="10">
        <v>72</v>
      </c>
      <c r="D28" s="10">
        <v>150</v>
      </c>
      <c r="E28" s="10">
        <v>170</v>
      </c>
      <c r="F28" s="12">
        <v>31</v>
      </c>
      <c r="G28" s="12">
        <v>40</v>
      </c>
      <c r="H28" s="13">
        <v>149</v>
      </c>
      <c r="I28" s="13">
        <v>152</v>
      </c>
      <c r="J28" s="13">
        <v>82</v>
      </c>
      <c r="K28" s="13">
        <v>85</v>
      </c>
      <c r="L28" s="13"/>
      <c r="M28" s="13"/>
      <c r="N28" s="13">
        <v>31</v>
      </c>
      <c r="O28" s="13">
        <v>2100</v>
      </c>
      <c r="P28" s="13"/>
      <c r="Q28" s="14">
        <v>0.5</v>
      </c>
      <c r="R28" s="15">
        <v>2833</v>
      </c>
      <c r="S28" s="16"/>
      <c r="T28" s="17">
        <f t="shared" si="1"/>
        <v>54.875</v>
      </c>
    </row>
    <row r="29" spans="1:20" ht="15" customHeight="1">
      <c r="A29" s="9" t="s">
        <v>45</v>
      </c>
      <c r="B29" s="10">
        <v>80</v>
      </c>
      <c r="C29" s="10">
        <v>100</v>
      </c>
      <c r="D29" s="10">
        <v>155</v>
      </c>
      <c r="E29" s="10">
        <v>175</v>
      </c>
      <c r="F29" s="12">
        <v>32</v>
      </c>
      <c r="G29" s="12">
        <v>42</v>
      </c>
      <c r="H29" s="13">
        <v>172</v>
      </c>
      <c r="I29" s="13">
        <v>175</v>
      </c>
      <c r="J29" s="13">
        <v>91</v>
      </c>
      <c r="K29" s="13">
        <v>94</v>
      </c>
      <c r="L29" s="13"/>
      <c r="M29" s="13"/>
      <c r="N29" s="13">
        <v>37</v>
      </c>
      <c r="O29" s="13">
        <v>2600</v>
      </c>
      <c r="P29" s="13"/>
      <c r="Q29" s="14">
        <v>0.5</v>
      </c>
      <c r="R29" s="15">
        <v>3371</v>
      </c>
      <c r="S29" s="16">
        <f>'uID''s'!G311</f>
        <v>2113</v>
      </c>
      <c r="T29" s="17">
        <f t="shared" si="1"/>
        <v>63.75</v>
      </c>
    </row>
    <row r="30" spans="1:20" ht="15" customHeight="1">
      <c r="A30" s="9" t="s">
        <v>46</v>
      </c>
      <c r="B30" s="10">
        <v>30</v>
      </c>
      <c r="C30" s="10">
        <v>90</v>
      </c>
      <c r="D30" s="10">
        <v>200</v>
      </c>
      <c r="E30" s="10">
        <v>260</v>
      </c>
      <c r="F30" s="12">
        <v>36</v>
      </c>
      <c r="G30" s="12">
        <v>46</v>
      </c>
      <c r="H30" s="13">
        <v>197</v>
      </c>
      <c r="I30" s="13">
        <v>201</v>
      </c>
      <c r="J30" s="13">
        <v>102</v>
      </c>
      <c r="K30" s="13">
        <v>106</v>
      </c>
      <c r="L30" s="13"/>
      <c r="M30" s="13"/>
      <c r="N30" s="13">
        <v>43</v>
      </c>
      <c r="O30" s="13">
        <v>3300</v>
      </c>
      <c r="P30" s="13">
        <v>3300</v>
      </c>
      <c r="Q30" s="14">
        <v>0.5</v>
      </c>
      <c r="R30" s="15">
        <v>171</v>
      </c>
      <c r="S30" s="16"/>
      <c r="T30" s="17">
        <f t="shared" si="1"/>
        <v>72.5</v>
      </c>
    </row>
    <row r="31" spans="1:20" ht="15" customHeight="1">
      <c r="A31" s="9" t="s">
        <v>47</v>
      </c>
      <c r="B31" s="10">
        <v>75</v>
      </c>
      <c r="C31" s="10">
        <v>130</v>
      </c>
      <c r="D31" s="10">
        <v>200</v>
      </c>
      <c r="E31" s="10">
        <v>250</v>
      </c>
      <c r="F31" s="12">
        <v>41</v>
      </c>
      <c r="G31" s="12">
        <v>52</v>
      </c>
      <c r="H31" s="13">
        <v>220</v>
      </c>
      <c r="I31" s="13">
        <v>224</v>
      </c>
      <c r="J31" s="13">
        <v>114</v>
      </c>
      <c r="K31" s="13">
        <v>118</v>
      </c>
      <c r="L31" s="13"/>
      <c r="M31" s="13"/>
      <c r="N31" s="13">
        <v>54</v>
      </c>
      <c r="O31" s="13">
        <v>4100</v>
      </c>
      <c r="P31" s="13">
        <v>4100</v>
      </c>
      <c r="Q31" s="14">
        <v>0.5</v>
      </c>
      <c r="R31" s="15">
        <v>173</v>
      </c>
      <c r="S31" s="16">
        <v>2001</v>
      </c>
      <c r="T31" s="17">
        <f t="shared" si="1"/>
        <v>81.875</v>
      </c>
    </row>
    <row r="32" spans="1:20" ht="15" customHeight="1">
      <c r="A32" s="9" t="s">
        <v>48</v>
      </c>
      <c r="B32" s="10">
        <v>100</v>
      </c>
      <c r="C32" s="10">
        <v>120</v>
      </c>
      <c r="D32" s="10">
        <v>180</v>
      </c>
      <c r="E32" s="10">
        <v>275</v>
      </c>
      <c r="F32" s="12">
        <v>44</v>
      </c>
      <c r="G32" s="12">
        <v>55</v>
      </c>
      <c r="H32" s="13">
        <v>238</v>
      </c>
      <c r="I32" s="13">
        <v>243</v>
      </c>
      <c r="J32" s="13">
        <v>118</v>
      </c>
      <c r="K32" s="13">
        <v>123</v>
      </c>
      <c r="L32" s="13">
        <v>233</v>
      </c>
      <c r="M32" s="13">
        <v>238</v>
      </c>
      <c r="N32" s="13">
        <v>63</v>
      </c>
      <c r="O32" s="13">
        <v>4900</v>
      </c>
      <c r="P32" s="13">
        <v>4900</v>
      </c>
      <c r="Q32" s="14">
        <v>0.5</v>
      </c>
      <c r="R32" s="15">
        <v>-158</v>
      </c>
      <c r="S32" s="16"/>
      <c r="T32" s="17">
        <f t="shared" si="1"/>
        <v>84.375</v>
      </c>
    </row>
    <row r="34" ht="14.25" customHeight="1">
      <c r="A34" s="23" t="s">
        <v>49</v>
      </c>
    </row>
    <row r="35" spans="1:20" ht="15" customHeight="1">
      <c r="A35" s="24" t="s">
        <v>50</v>
      </c>
      <c r="B35" s="10">
        <v>5</v>
      </c>
      <c r="C35" s="10">
        <v>7</v>
      </c>
      <c r="D35" s="10">
        <v>9</v>
      </c>
      <c r="E35" s="10">
        <v>11</v>
      </c>
      <c r="F35" s="11">
        <v>12</v>
      </c>
      <c r="G35" s="12">
        <v>23</v>
      </c>
      <c r="H35" s="13">
        <v>10</v>
      </c>
      <c r="I35" s="13">
        <v>15</v>
      </c>
      <c r="J35" s="13">
        <v>20</v>
      </c>
      <c r="K35" s="13">
        <v>25</v>
      </c>
      <c r="L35" s="13"/>
      <c r="M35" s="13"/>
      <c r="N35" s="13">
        <v>2</v>
      </c>
      <c r="O35" s="13">
        <v>125</v>
      </c>
      <c r="P35" s="13">
        <v>100</v>
      </c>
      <c r="Q35" s="14">
        <v>1</v>
      </c>
      <c r="R35" s="15">
        <v>1615</v>
      </c>
      <c r="S35" s="16"/>
      <c r="T35" s="17">
        <f aca="true" t="shared" si="2" ref="T35:T45">((B35+C35+D35+E35)/4)*Q35</f>
        <v>8</v>
      </c>
    </row>
    <row r="36" spans="1:20" ht="15" customHeight="1">
      <c r="A36" s="24" t="s">
        <v>51</v>
      </c>
      <c r="B36" s="10">
        <v>9</v>
      </c>
      <c r="C36" s="10">
        <v>11</v>
      </c>
      <c r="D36" s="10">
        <v>13</v>
      </c>
      <c r="E36" s="10">
        <v>15</v>
      </c>
      <c r="F36" s="11">
        <v>25</v>
      </c>
      <c r="G36" s="12">
        <v>35</v>
      </c>
      <c r="H36" s="13">
        <v>20</v>
      </c>
      <c r="I36" s="13">
        <v>25</v>
      </c>
      <c r="J36" s="13">
        <v>30</v>
      </c>
      <c r="K36" s="13">
        <v>35</v>
      </c>
      <c r="L36" s="13"/>
      <c r="M36" s="13"/>
      <c r="N36" s="13">
        <v>5</v>
      </c>
      <c r="O36" s="13">
        <v>300</v>
      </c>
      <c r="P36" s="13">
        <v>100</v>
      </c>
      <c r="Q36" s="14">
        <v>1</v>
      </c>
      <c r="R36" s="15">
        <v>2262</v>
      </c>
      <c r="S36" s="16">
        <v>83</v>
      </c>
      <c r="T36" s="17">
        <f t="shared" si="2"/>
        <v>12</v>
      </c>
    </row>
    <row r="37" spans="1:20" ht="15" customHeight="1">
      <c r="A37" s="24" t="s">
        <v>52</v>
      </c>
      <c r="B37" s="10">
        <v>13</v>
      </c>
      <c r="C37" s="10">
        <v>15</v>
      </c>
      <c r="D37" s="10">
        <v>20</v>
      </c>
      <c r="E37" s="10">
        <v>24</v>
      </c>
      <c r="F37" s="11">
        <v>33</v>
      </c>
      <c r="G37" s="12">
        <v>43</v>
      </c>
      <c r="H37" s="13">
        <v>30</v>
      </c>
      <c r="I37" s="13">
        <v>35</v>
      </c>
      <c r="J37" s="13">
        <v>45</v>
      </c>
      <c r="K37" s="13">
        <v>50</v>
      </c>
      <c r="L37" s="13"/>
      <c r="M37" s="13"/>
      <c r="N37" s="13">
        <v>11</v>
      </c>
      <c r="O37" s="13">
        <v>700</v>
      </c>
      <c r="P37" s="13">
        <v>100</v>
      </c>
      <c r="Q37" s="14">
        <v>1</v>
      </c>
      <c r="R37" s="15">
        <v>1782</v>
      </c>
      <c r="S37" s="16"/>
      <c r="T37" s="17">
        <f t="shared" si="2"/>
        <v>18</v>
      </c>
    </row>
    <row r="38" spans="1:20" ht="15" customHeight="1">
      <c r="A38" s="24" t="s">
        <v>53</v>
      </c>
      <c r="B38" s="10">
        <v>18</v>
      </c>
      <c r="C38" s="10">
        <v>22</v>
      </c>
      <c r="D38" s="10">
        <v>31</v>
      </c>
      <c r="E38" s="10">
        <v>25</v>
      </c>
      <c r="F38" s="11">
        <v>41</v>
      </c>
      <c r="G38" s="12">
        <v>51</v>
      </c>
      <c r="H38" s="13">
        <v>40</v>
      </c>
      <c r="I38" s="13">
        <v>50</v>
      </c>
      <c r="J38" s="13">
        <v>65</v>
      </c>
      <c r="K38" s="13">
        <v>75</v>
      </c>
      <c r="L38" s="13"/>
      <c r="M38" s="13"/>
      <c r="N38" s="13">
        <v>18</v>
      </c>
      <c r="O38" s="13">
        <v>1100</v>
      </c>
      <c r="P38" s="13">
        <v>100</v>
      </c>
      <c r="Q38" s="14">
        <v>1</v>
      </c>
      <c r="R38" s="15">
        <v>1779</v>
      </c>
      <c r="S38" s="16"/>
      <c r="T38" s="17">
        <f t="shared" si="2"/>
        <v>24</v>
      </c>
    </row>
    <row r="39" spans="1:20" ht="15" customHeight="1">
      <c r="A39" s="24" t="s">
        <v>54</v>
      </c>
      <c r="B39" s="10">
        <v>3</v>
      </c>
      <c r="C39" s="10">
        <v>4</v>
      </c>
      <c r="D39" s="10">
        <v>54</v>
      </c>
      <c r="E39" s="10">
        <v>59</v>
      </c>
      <c r="F39" s="11">
        <v>49</v>
      </c>
      <c r="G39" s="12">
        <v>59</v>
      </c>
      <c r="H39" s="13">
        <v>50</v>
      </c>
      <c r="I39" s="13">
        <v>60</v>
      </c>
      <c r="J39" s="13">
        <v>90</v>
      </c>
      <c r="K39" s="13">
        <v>100</v>
      </c>
      <c r="L39" s="13"/>
      <c r="M39" s="13"/>
      <c r="N39" s="13">
        <v>24</v>
      </c>
      <c r="O39" s="13">
        <v>1600</v>
      </c>
      <c r="P39" s="13">
        <v>100</v>
      </c>
      <c r="Q39" s="14">
        <v>1</v>
      </c>
      <c r="R39" s="15">
        <v>1780</v>
      </c>
      <c r="S39" s="16"/>
      <c r="T39" s="17">
        <f t="shared" si="2"/>
        <v>30</v>
      </c>
    </row>
    <row r="40" spans="1:20" ht="15" customHeight="1">
      <c r="A40" s="24" t="s">
        <v>55</v>
      </c>
      <c r="B40" s="10">
        <v>26</v>
      </c>
      <c r="C40" s="10">
        <v>28</v>
      </c>
      <c r="D40" s="10">
        <v>43</v>
      </c>
      <c r="E40" s="10">
        <v>47</v>
      </c>
      <c r="F40" s="11">
        <v>57</v>
      </c>
      <c r="G40" s="12">
        <v>67</v>
      </c>
      <c r="H40" s="13">
        <v>60</v>
      </c>
      <c r="I40" s="13">
        <v>70</v>
      </c>
      <c r="J40" s="13">
        <v>115</v>
      </c>
      <c r="K40" s="13">
        <v>125</v>
      </c>
      <c r="L40" s="13"/>
      <c r="M40" s="13"/>
      <c r="N40" s="13">
        <v>30</v>
      </c>
      <c r="O40" s="13">
        <v>2200</v>
      </c>
      <c r="P40" s="13">
        <v>100</v>
      </c>
      <c r="Q40" s="14">
        <v>1</v>
      </c>
      <c r="R40" s="15">
        <v>1781</v>
      </c>
      <c r="S40" s="16">
        <v>2018</v>
      </c>
      <c r="T40" s="17">
        <f t="shared" si="2"/>
        <v>36</v>
      </c>
    </row>
    <row r="41" spans="1:20" ht="15" customHeight="1">
      <c r="A41" s="24" t="s">
        <v>56</v>
      </c>
      <c r="B41" s="10">
        <v>23</v>
      </c>
      <c r="C41" s="10">
        <v>25</v>
      </c>
      <c r="D41" s="10">
        <v>57</v>
      </c>
      <c r="E41" s="10">
        <v>63</v>
      </c>
      <c r="F41" s="11">
        <v>65</v>
      </c>
      <c r="G41" s="12">
        <v>75</v>
      </c>
      <c r="H41" s="13">
        <v>70</v>
      </c>
      <c r="I41" s="13">
        <v>80</v>
      </c>
      <c r="J41" s="13">
        <v>140</v>
      </c>
      <c r="K41" s="13">
        <v>150</v>
      </c>
      <c r="L41" s="13"/>
      <c r="M41" s="13"/>
      <c r="N41" s="13">
        <v>36</v>
      </c>
      <c r="O41" s="13">
        <v>2900</v>
      </c>
      <c r="P41" s="13">
        <v>100</v>
      </c>
      <c r="Q41" s="14">
        <v>1</v>
      </c>
      <c r="R41" s="15">
        <v>1783</v>
      </c>
      <c r="S41" s="16"/>
      <c r="T41" s="17">
        <f t="shared" si="2"/>
        <v>42</v>
      </c>
    </row>
    <row r="42" spans="1:20" ht="15" customHeight="1">
      <c r="A42" s="24" t="s">
        <v>57</v>
      </c>
      <c r="B42" s="10">
        <v>31</v>
      </c>
      <c r="C42" s="10">
        <v>35</v>
      </c>
      <c r="D42" s="10">
        <v>60</v>
      </c>
      <c r="E42" s="10">
        <v>66</v>
      </c>
      <c r="F42" s="11">
        <v>73</v>
      </c>
      <c r="G42" s="12">
        <v>83</v>
      </c>
      <c r="H42" s="13">
        <v>80</v>
      </c>
      <c r="I42" s="13">
        <v>90</v>
      </c>
      <c r="J42" s="13">
        <v>165</v>
      </c>
      <c r="K42" s="13">
        <v>175</v>
      </c>
      <c r="L42" s="13"/>
      <c r="M42" s="13"/>
      <c r="N42" s="13">
        <v>42</v>
      </c>
      <c r="O42" s="13">
        <v>3700</v>
      </c>
      <c r="P42" s="13">
        <v>100</v>
      </c>
      <c r="Q42" s="14">
        <v>1</v>
      </c>
      <c r="R42" s="15">
        <v>1598</v>
      </c>
      <c r="S42" s="16"/>
      <c r="T42" s="17">
        <f t="shared" si="2"/>
        <v>48</v>
      </c>
    </row>
    <row r="43" spans="1:20" ht="15" customHeight="1">
      <c r="A43" s="24" t="s">
        <v>58</v>
      </c>
      <c r="B43" s="10">
        <v>40</v>
      </c>
      <c r="C43" s="10">
        <v>44</v>
      </c>
      <c r="D43" s="10">
        <v>64</v>
      </c>
      <c r="E43" s="10">
        <v>68</v>
      </c>
      <c r="F43" s="11">
        <v>81</v>
      </c>
      <c r="G43" s="12">
        <v>91</v>
      </c>
      <c r="H43" s="13">
        <v>90</v>
      </c>
      <c r="I43" s="13">
        <v>100</v>
      </c>
      <c r="J43" s="13">
        <v>190</v>
      </c>
      <c r="K43" s="13">
        <v>200</v>
      </c>
      <c r="L43" s="13"/>
      <c r="M43" s="13"/>
      <c r="N43" s="13">
        <v>48</v>
      </c>
      <c r="O43" s="13">
        <v>4600</v>
      </c>
      <c r="P43" s="13">
        <v>100</v>
      </c>
      <c r="Q43" s="14">
        <v>1</v>
      </c>
      <c r="R43" s="15">
        <v>1599</v>
      </c>
      <c r="S43" s="16"/>
      <c r="T43" s="17">
        <f t="shared" si="2"/>
        <v>54</v>
      </c>
    </row>
    <row r="44" spans="1:20" ht="15" customHeight="1">
      <c r="A44" s="24" t="s">
        <v>59</v>
      </c>
      <c r="B44" s="10">
        <v>13</v>
      </c>
      <c r="C44" s="10">
        <v>16</v>
      </c>
      <c r="D44" s="10">
        <v>103</v>
      </c>
      <c r="E44" s="10">
        <v>108</v>
      </c>
      <c r="F44" s="11">
        <v>89</v>
      </c>
      <c r="G44" s="12">
        <v>99</v>
      </c>
      <c r="H44" s="13">
        <v>100</v>
      </c>
      <c r="I44" s="13">
        <v>110</v>
      </c>
      <c r="J44" s="13">
        <v>215</v>
      </c>
      <c r="K44" s="13">
        <v>225</v>
      </c>
      <c r="L44" s="13"/>
      <c r="M44" s="13"/>
      <c r="N44" s="13">
        <v>54</v>
      </c>
      <c r="O44" s="13">
        <v>5600</v>
      </c>
      <c r="P44" s="13">
        <v>100</v>
      </c>
      <c r="Q44" s="14">
        <v>1</v>
      </c>
      <c r="R44" s="15">
        <v>1784</v>
      </c>
      <c r="S44" s="16">
        <v>2019</v>
      </c>
      <c r="T44" s="17">
        <f t="shared" si="2"/>
        <v>60</v>
      </c>
    </row>
    <row r="45" spans="1:20" ht="15" customHeight="1">
      <c r="A45" s="24" t="s">
        <v>60</v>
      </c>
      <c r="B45" s="10">
        <v>42</v>
      </c>
      <c r="C45" s="10">
        <v>48</v>
      </c>
      <c r="D45" s="10">
        <v>84</v>
      </c>
      <c r="E45" s="10">
        <v>90</v>
      </c>
      <c r="F45" s="11">
        <v>97</v>
      </c>
      <c r="G45" s="12">
        <v>107</v>
      </c>
      <c r="H45" s="13">
        <v>110</v>
      </c>
      <c r="I45" s="13">
        <v>120</v>
      </c>
      <c r="J45" s="13">
        <v>240</v>
      </c>
      <c r="K45" s="13">
        <v>250</v>
      </c>
      <c r="L45" s="13"/>
      <c r="M45" s="13"/>
      <c r="N45" s="13">
        <v>62</v>
      </c>
      <c r="O45" s="13">
        <v>6700</v>
      </c>
      <c r="P45" s="13">
        <v>100</v>
      </c>
      <c r="Q45" s="14">
        <v>1</v>
      </c>
      <c r="R45" s="15">
        <v>1614</v>
      </c>
      <c r="S45" s="16"/>
      <c r="T45" s="17">
        <f t="shared" si="2"/>
        <v>66</v>
      </c>
    </row>
    <row r="47" spans="1:20" ht="14.25" customHeight="1">
      <c r="A47" s="23" t="s">
        <v>61</v>
      </c>
      <c r="B47" s="21"/>
      <c r="C47" s="21"/>
      <c r="D47" s="21"/>
      <c r="E47" s="21"/>
      <c r="F47" s="21"/>
      <c r="G47" s="22"/>
      <c r="H47" s="22" t="s">
        <v>62</v>
      </c>
      <c r="I47" s="22"/>
      <c r="J47" s="22" t="s">
        <v>63</v>
      </c>
      <c r="K47" s="22"/>
      <c r="L47" s="22"/>
      <c r="M47" s="22"/>
      <c r="N47" s="22"/>
      <c r="O47" s="22"/>
      <c r="P47" s="22"/>
      <c r="Q47" s="22"/>
      <c r="R47" s="22"/>
      <c r="S47" s="22"/>
      <c r="T47" s="17"/>
    </row>
    <row r="48" spans="1:20" ht="15" customHeight="1">
      <c r="A48" s="9" t="s">
        <v>64</v>
      </c>
      <c r="B48" s="10">
        <v>2</v>
      </c>
      <c r="C48" s="10">
        <v>4</v>
      </c>
      <c r="D48" s="10">
        <v>6</v>
      </c>
      <c r="E48" s="10">
        <v>8</v>
      </c>
      <c r="F48" s="12">
        <v>16</v>
      </c>
      <c r="G48" s="12">
        <v>22</v>
      </c>
      <c r="H48" s="13">
        <v>15</v>
      </c>
      <c r="I48" s="13">
        <v>20</v>
      </c>
      <c r="J48" s="13">
        <v>15</v>
      </c>
      <c r="K48" s="13">
        <v>20</v>
      </c>
      <c r="L48" s="13"/>
      <c r="M48" s="13"/>
      <c r="N48" s="13">
        <v>2</v>
      </c>
      <c r="O48" s="13">
        <v>125</v>
      </c>
      <c r="P48" s="13">
        <v>125</v>
      </c>
      <c r="Q48" s="14">
        <v>1</v>
      </c>
      <c r="R48" s="15">
        <v>2104</v>
      </c>
      <c r="S48" s="16"/>
      <c r="T48" s="17">
        <f aca="true" t="shared" si="3" ref="T48:T54">((B48+C48+D48+E48)/4)*Q48</f>
        <v>5</v>
      </c>
    </row>
    <row r="49" spans="1:20" ht="15" customHeight="1">
      <c r="A49" s="9" t="s">
        <v>65</v>
      </c>
      <c r="B49" s="10">
        <v>5</v>
      </c>
      <c r="C49" s="10">
        <v>10</v>
      </c>
      <c r="D49" s="10">
        <v>15</v>
      </c>
      <c r="E49" s="10">
        <v>20</v>
      </c>
      <c r="F49" s="12">
        <v>20</v>
      </c>
      <c r="G49" s="12">
        <v>25</v>
      </c>
      <c r="H49" s="13">
        <v>25</v>
      </c>
      <c r="I49" s="13">
        <v>35</v>
      </c>
      <c r="J49" s="13">
        <v>30</v>
      </c>
      <c r="K49" s="13">
        <v>40</v>
      </c>
      <c r="L49" s="13"/>
      <c r="M49" s="13"/>
      <c r="N49" s="13">
        <v>7</v>
      </c>
      <c r="O49" s="13">
        <v>365</v>
      </c>
      <c r="P49" s="13">
        <v>365</v>
      </c>
      <c r="Q49" s="14">
        <v>1</v>
      </c>
      <c r="R49" s="15">
        <v>2105</v>
      </c>
      <c r="S49" s="16">
        <v>83</v>
      </c>
      <c r="T49" s="17">
        <f t="shared" si="3"/>
        <v>12.5</v>
      </c>
    </row>
    <row r="50" spans="1:20" ht="15" customHeight="1">
      <c r="A50" s="9" t="s">
        <v>66</v>
      </c>
      <c r="B50" s="10">
        <v>8</v>
      </c>
      <c r="C50" s="10">
        <v>16</v>
      </c>
      <c r="D50" s="10">
        <v>24</v>
      </c>
      <c r="E50" s="10">
        <v>32</v>
      </c>
      <c r="F50" s="12">
        <v>24</v>
      </c>
      <c r="G50" s="12">
        <v>32</v>
      </c>
      <c r="H50" s="13">
        <v>40</v>
      </c>
      <c r="I50" s="13">
        <v>50</v>
      </c>
      <c r="J50" s="13">
        <v>55</v>
      </c>
      <c r="K50" s="13">
        <v>65</v>
      </c>
      <c r="L50" s="13"/>
      <c r="M50" s="13"/>
      <c r="N50" s="13">
        <v>13</v>
      </c>
      <c r="O50" s="13">
        <v>800</v>
      </c>
      <c r="P50" s="13">
        <v>800</v>
      </c>
      <c r="Q50" s="14">
        <v>1</v>
      </c>
      <c r="R50" s="15">
        <v>2106</v>
      </c>
      <c r="S50" s="16"/>
      <c r="T50" s="17">
        <f t="shared" si="3"/>
        <v>20</v>
      </c>
    </row>
    <row r="51" spans="1:20" ht="15" customHeight="1">
      <c r="A51" s="9" t="s">
        <v>67</v>
      </c>
      <c r="B51" s="10">
        <v>11</v>
      </c>
      <c r="C51" s="10">
        <v>22</v>
      </c>
      <c r="D51" s="10">
        <v>33</v>
      </c>
      <c r="E51" s="10">
        <v>44</v>
      </c>
      <c r="F51" s="12">
        <v>26</v>
      </c>
      <c r="G51" s="12">
        <v>36</v>
      </c>
      <c r="H51" s="13">
        <v>55</v>
      </c>
      <c r="I51" s="13">
        <v>65</v>
      </c>
      <c r="J51" s="13">
        <v>80</v>
      </c>
      <c r="K51" s="13">
        <v>90</v>
      </c>
      <c r="L51" s="13"/>
      <c r="M51" s="13"/>
      <c r="N51" s="13">
        <v>20</v>
      </c>
      <c r="O51" s="13">
        <v>1200</v>
      </c>
      <c r="P51" s="13">
        <v>1200</v>
      </c>
      <c r="Q51" s="14">
        <v>1</v>
      </c>
      <c r="R51" s="15">
        <v>2107</v>
      </c>
      <c r="S51" s="16">
        <v>2016</v>
      </c>
      <c r="T51" s="17">
        <f t="shared" si="3"/>
        <v>27.5</v>
      </c>
    </row>
    <row r="52" spans="1:20" ht="15" customHeight="1">
      <c r="A52" s="9" t="s">
        <v>68</v>
      </c>
      <c r="B52" s="10">
        <v>14</v>
      </c>
      <c r="C52" s="10">
        <v>28</v>
      </c>
      <c r="D52" s="10">
        <v>42</v>
      </c>
      <c r="E52" s="10">
        <v>56</v>
      </c>
      <c r="F52" s="12">
        <v>29</v>
      </c>
      <c r="G52" s="12">
        <v>37</v>
      </c>
      <c r="H52" s="13">
        <v>70</v>
      </c>
      <c r="I52" s="13">
        <v>80</v>
      </c>
      <c r="J52" s="13">
        <v>110</v>
      </c>
      <c r="K52" s="13">
        <v>120</v>
      </c>
      <c r="L52" s="13"/>
      <c r="M52" s="13"/>
      <c r="N52" s="13">
        <v>28</v>
      </c>
      <c r="O52" s="13">
        <v>1700</v>
      </c>
      <c r="P52" s="13">
        <v>1700</v>
      </c>
      <c r="Q52" s="14">
        <v>1</v>
      </c>
      <c r="R52" s="15">
        <v>2108</v>
      </c>
      <c r="S52" s="16"/>
      <c r="T52" s="17">
        <f t="shared" si="3"/>
        <v>35</v>
      </c>
    </row>
    <row r="53" spans="1:20" ht="15" customHeight="1">
      <c r="A53" s="9" t="s">
        <v>69</v>
      </c>
      <c r="B53" s="10">
        <v>17</v>
      </c>
      <c r="C53" s="10">
        <v>34</v>
      </c>
      <c r="D53" s="10">
        <v>51</v>
      </c>
      <c r="E53" s="10">
        <v>68</v>
      </c>
      <c r="F53" s="12">
        <v>31</v>
      </c>
      <c r="G53" s="12">
        <v>40</v>
      </c>
      <c r="H53" s="13">
        <v>85</v>
      </c>
      <c r="I53" s="13">
        <v>95</v>
      </c>
      <c r="J53" s="13">
        <v>140</v>
      </c>
      <c r="K53" s="13">
        <v>150</v>
      </c>
      <c r="L53" s="13"/>
      <c r="M53" s="13"/>
      <c r="N53" s="13">
        <v>37</v>
      </c>
      <c r="O53" s="13">
        <v>2100</v>
      </c>
      <c r="P53" s="13">
        <v>2100</v>
      </c>
      <c r="Q53" s="14">
        <v>1</v>
      </c>
      <c r="R53" s="15">
        <v>2109</v>
      </c>
      <c r="S53" s="16">
        <v>2020</v>
      </c>
      <c r="T53" s="17">
        <f t="shared" si="3"/>
        <v>42.5</v>
      </c>
    </row>
    <row r="54" spans="1:20" ht="15" customHeight="1">
      <c r="A54" s="9" t="s">
        <v>70</v>
      </c>
      <c r="B54" s="10">
        <v>20</v>
      </c>
      <c r="C54" s="10">
        <v>40</v>
      </c>
      <c r="D54" s="10">
        <v>60</v>
      </c>
      <c r="E54" s="10">
        <v>80</v>
      </c>
      <c r="F54" s="12">
        <v>32</v>
      </c>
      <c r="G54" s="12">
        <v>42</v>
      </c>
      <c r="H54" s="13">
        <v>100</v>
      </c>
      <c r="I54" s="13">
        <v>110</v>
      </c>
      <c r="J54" s="13">
        <v>170</v>
      </c>
      <c r="K54" s="13">
        <v>180</v>
      </c>
      <c r="L54" s="13"/>
      <c r="M54" s="13"/>
      <c r="N54" s="13">
        <v>59</v>
      </c>
      <c r="O54" s="13">
        <v>3000</v>
      </c>
      <c r="P54" s="13">
        <v>3000</v>
      </c>
      <c r="Q54" s="14">
        <v>1</v>
      </c>
      <c r="R54" s="15">
        <v>2110</v>
      </c>
      <c r="S54" s="16"/>
      <c r="T54" s="17">
        <f t="shared" si="3"/>
        <v>50</v>
      </c>
    </row>
    <row r="56" spans="1:17" ht="14.25" customHeight="1">
      <c r="A56" s="6" t="s">
        <v>71</v>
      </c>
      <c r="B56" s="6" t="s">
        <v>1</v>
      </c>
      <c r="C56" s="6" t="s">
        <v>2</v>
      </c>
      <c r="D56" s="6" t="s">
        <v>3</v>
      </c>
      <c r="E56" s="6" t="s">
        <v>4</v>
      </c>
      <c r="F56" s="6" t="s">
        <v>72</v>
      </c>
      <c r="G56" s="6" t="s">
        <v>73</v>
      </c>
      <c r="H56" s="6" t="s">
        <v>74</v>
      </c>
      <c r="I56" s="6" t="s">
        <v>62</v>
      </c>
      <c r="J56" s="6" t="s">
        <v>75</v>
      </c>
      <c r="K56" s="6" t="s">
        <v>63</v>
      </c>
      <c r="L56" s="6" t="s">
        <v>76</v>
      </c>
      <c r="M56" s="6" t="s">
        <v>77</v>
      </c>
      <c r="N56" s="6" t="s">
        <v>13</v>
      </c>
      <c r="O56" s="6" t="s">
        <v>14</v>
      </c>
      <c r="P56" s="6" t="s">
        <v>16</v>
      </c>
      <c r="Q56" s="6" t="s">
        <v>17</v>
      </c>
    </row>
    <row r="57" spans="1:18" ht="14.25" customHeight="1">
      <c r="A57" s="25" t="s">
        <v>78</v>
      </c>
      <c r="B57" s="10">
        <v>1</v>
      </c>
      <c r="C57" s="10">
        <f aca="true" t="shared" si="4" ref="C57:C69">B57+2</f>
        <v>3</v>
      </c>
      <c r="D57" s="10">
        <f aca="true" t="shared" si="5" ref="D57:D69">C57+4</f>
        <v>7</v>
      </c>
      <c r="E57" s="10">
        <f aca="true" t="shared" si="6" ref="E57:E69">D57+2</f>
        <v>9</v>
      </c>
      <c r="F57" s="11">
        <v>16</v>
      </c>
      <c r="G57" s="11">
        <v>20</v>
      </c>
      <c r="H57" s="26">
        <v>11</v>
      </c>
      <c r="I57" s="26">
        <v>12</v>
      </c>
      <c r="J57" s="26">
        <v>19</v>
      </c>
      <c r="K57" s="26">
        <v>20</v>
      </c>
      <c r="L57" s="26"/>
      <c r="M57" s="26"/>
      <c r="N57" s="26">
        <v>1</v>
      </c>
      <c r="O57" s="26">
        <v>100</v>
      </c>
      <c r="P57" s="27" t="s">
        <v>79</v>
      </c>
      <c r="Q57" s="28"/>
      <c r="R57" s="29">
        <f aca="true" t="shared" si="7" ref="R57:R69">(B57+C57+D57+E57)/4</f>
        <v>5</v>
      </c>
    </row>
    <row r="58" spans="1:18" ht="14.25" customHeight="1">
      <c r="A58" s="25" t="s">
        <v>80</v>
      </c>
      <c r="B58" s="10">
        <v>2</v>
      </c>
      <c r="C58" s="10">
        <f t="shared" si="4"/>
        <v>4</v>
      </c>
      <c r="D58" s="10">
        <f t="shared" si="5"/>
        <v>8</v>
      </c>
      <c r="E58" s="10">
        <f t="shared" si="6"/>
        <v>10</v>
      </c>
      <c r="F58" s="11">
        <v>17</v>
      </c>
      <c r="G58" s="11">
        <v>21</v>
      </c>
      <c r="H58" s="26">
        <v>17</v>
      </c>
      <c r="I58" s="26">
        <v>19</v>
      </c>
      <c r="J58" s="26">
        <v>27</v>
      </c>
      <c r="K58" s="26">
        <v>30</v>
      </c>
      <c r="L58" s="26"/>
      <c r="M58" s="26"/>
      <c r="N58" s="26">
        <v>5</v>
      </c>
      <c r="O58" s="26">
        <v>225</v>
      </c>
      <c r="P58" s="27" t="s">
        <v>81</v>
      </c>
      <c r="Q58" s="28"/>
      <c r="R58" s="29">
        <f t="shared" si="7"/>
        <v>6</v>
      </c>
    </row>
    <row r="59" spans="1:18" ht="14.25" customHeight="1">
      <c r="A59" s="25" t="s">
        <v>82</v>
      </c>
      <c r="B59" s="10">
        <v>3</v>
      </c>
      <c r="C59" s="10">
        <f t="shared" si="4"/>
        <v>5</v>
      </c>
      <c r="D59" s="10">
        <f t="shared" si="5"/>
        <v>9</v>
      </c>
      <c r="E59" s="10">
        <f t="shared" si="6"/>
        <v>11</v>
      </c>
      <c r="F59" s="11">
        <v>18</v>
      </c>
      <c r="G59" s="11">
        <v>22</v>
      </c>
      <c r="H59" s="26">
        <v>22</v>
      </c>
      <c r="I59" s="26">
        <v>24</v>
      </c>
      <c r="J59" s="26">
        <v>38</v>
      </c>
      <c r="K59" s="26">
        <v>40</v>
      </c>
      <c r="L59" s="26"/>
      <c r="M59" s="26"/>
      <c r="N59" s="26">
        <v>9</v>
      </c>
      <c r="O59" s="26">
        <v>350</v>
      </c>
      <c r="P59" s="27" t="s">
        <v>83</v>
      </c>
      <c r="Q59" s="28">
        <f>'uID''s'!G406</f>
        <v>2208</v>
      </c>
      <c r="R59" s="29">
        <f t="shared" si="7"/>
        <v>7</v>
      </c>
    </row>
    <row r="60" spans="1:18" ht="14.25" customHeight="1">
      <c r="A60" s="25" t="s">
        <v>84</v>
      </c>
      <c r="B60" s="10">
        <v>4</v>
      </c>
      <c r="C60" s="10">
        <f t="shared" si="4"/>
        <v>6</v>
      </c>
      <c r="D60" s="10">
        <f t="shared" si="5"/>
        <v>10</v>
      </c>
      <c r="E60" s="10">
        <f t="shared" si="6"/>
        <v>12</v>
      </c>
      <c r="F60" s="11">
        <v>19</v>
      </c>
      <c r="G60" s="11">
        <v>23</v>
      </c>
      <c r="H60" s="26">
        <v>28</v>
      </c>
      <c r="I60" s="26">
        <v>30</v>
      </c>
      <c r="J60" s="26">
        <v>47</v>
      </c>
      <c r="K60" s="26">
        <v>50</v>
      </c>
      <c r="L60" s="26"/>
      <c r="M60" s="26"/>
      <c r="N60" s="26">
        <v>11</v>
      </c>
      <c r="O60" s="26">
        <v>475</v>
      </c>
      <c r="P60" s="27" t="s">
        <v>85</v>
      </c>
      <c r="Q60" s="28"/>
      <c r="R60" s="29">
        <f t="shared" si="7"/>
        <v>8</v>
      </c>
    </row>
    <row r="61" spans="1:18" ht="14.25" customHeight="1">
      <c r="A61" s="25" t="s">
        <v>86</v>
      </c>
      <c r="B61" s="10">
        <v>5</v>
      </c>
      <c r="C61" s="10">
        <f t="shared" si="4"/>
        <v>7</v>
      </c>
      <c r="D61" s="10">
        <f t="shared" si="5"/>
        <v>11</v>
      </c>
      <c r="E61" s="10">
        <f t="shared" si="6"/>
        <v>13</v>
      </c>
      <c r="F61" s="11">
        <v>20</v>
      </c>
      <c r="G61" s="11">
        <v>24</v>
      </c>
      <c r="H61" s="26">
        <v>33</v>
      </c>
      <c r="I61" s="26">
        <v>36</v>
      </c>
      <c r="J61" s="26">
        <v>57</v>
      </c>
      <c r="K61" s="26">
        <v>60</v>
      </c>
      <c r="L61" s="26"/>
      <c r="M61" s="26"/>
      <c r="N61" s="26">
        <v>13</v>
      </c>
      <c r="O61" s="26">
        <v>600</v>
      </c>
      <c r="P61" s="27" t="s">
        <v>87</v>
      </c>
      <c r="Q61" s="28"/>
      <c r="R61" s="29">
        <f t="shared" si="7"/>
        <v>9</v>
      </c>
    </row>
    <row r="62" spans="1:18" ht="14.25" customHeight="1">
      <c r="A62" s="25" t="s">
        <v>88</v>
      </c>
      <c r="B62" s="10">
        <v>6</v>
      </c>
      <c r="C62" s="10">
        <f t="shared" si="4"/>
        <v>8</v>
      </c>
      <c r="D62" s="10">
        <f t="shared" si="5"/>
        <v>12</v>
      </c>
      <c r="E62" s="10">
        <f t="shared" si="6"/>
        <v>14</v>
      </c>
      <c r="F62" s="11">
        <v>21</v>
      </c>
      <c r="G62" s="11">
        <v>25</v>
      </c>
      <c r="H62" s="26">
        <v>39</v>
      </c>
      <c r="I62" s="26">
        <v>42</v>
      </c>
      <c r="J62" s="26">
        <v>66</v>
      </c>
      <c r="K62" s="26">
        <v>70</v>
      </c>
      <c r="L62" s="26"/>
      <c r="M62" s="26"/>
      <c r="N62" s="26">
        <v>16</v>
      </c>
      <c r="O62" s="26">
        <v>725</v>
      </c>
      <c r="P62" s="27" t="s">
        <v>89</v>
      </c>
      <c r="Q62" s="28"/>
      <c r="R62" s="29">
        <f t="shared" si="7"/>
        <v>10</v>
      </c>
    </row>
    <row r="63" spans="1:18" ht="14.25" customHeight="1">
      <c r="A63" s="25" t="s">
        <v>90</v>
      </c>
      <c r="B63" s="10">
        <v>7</v>
      </c>
      <c r="C63" s="10">
        <f t="shared" si="4"/>
        <v>9</v>
      </c>
      <c r="D63" s="10">
        <f t="shared" si="5"/>
        <v>13</v>
      </c>
      <c r="E63" s="10">
        <f t="shared" si="6"/>
        <v>15</v>
      </c>
      <c r="F63" s="11">
        <v>22</v>
      </c>
      <c r="G63" s="11">
        <v>26</v>
      </c>
      <c r="H63" s="26">
        <v>44</v>
      </c>
      <c r="I63" s="26">
        <v>48</v>
      </c>
      <c r="J63" s="26">
        <v>76</v>
      </c>
      <c r="K63" s="26">
        <v>80</v>
      </c>
      <c r="L63" s="26"/>
      <c r="M63" s="26"/>
      <c r="N63" s="26">
        <v>19</v>
      </c>
      <c r="O63" s="26">
        <v>850</v>
      </c>
      <c r="P63" s="27" t="s">
        <v>91</v>
      </c>
      <c r="Q63" s="28"/>
      <c r="R63" s="29">
        <f t="shared" si="7"/>
        <v>11</v>
      </c>
    </row>
    <row r="64" spans="1:18" ht="14.25" customHeight="1">
      <c r="A64" s="25" t="s">
        <v>92</v>
      </c>
      <c r="B64" s="10">
        <v>8</v>
      </c>
      <c r="C64" s="10">
        <f t="shared" si="4"/>
        <v>10</v>
      </c>
      <c r="D64" s="10">
        <f t="shared" si="5"/>
        <v>14</v>
      </c>
      <c r="E64" s="10">
        <f t="shared" si="6"/>
        <v>16</v>
      </c>
      <c r="F64" s="11">
        <v>24</v>
      </c>
      <c r="G64" s="11">
        <v>28</v>
      </c>
      <c r="H64" s="26">
        <v>55</v>
      </c>
      <c r="I64" s="26">
        <v>60</v>
      </c>
      <c r="J64" s="26">
        <v>95</v>
      </c>
      <c r="K64" s="26">
        <v>100</v>
      </c>
      <c r="L64" s="26"/>
      <c r="M64" s="26"/>
      <c r="N64" s="26">
        <v>25</v>
      </c>
      <c r="O64" s="26">
        <v>1100</v>
      </c>
      <c r="P64" s="27" t="s">
        <v>93</v>
      </c>
      <c r="Q64" s="28" t="s">
        <v>94</v>
      </c>
      <c r="R64" s="29">
        <f t="shared" si="7"/>
        <v>12</v>
      </c>
    </row>
    <row r="65" spans="1:18" ht="14.25" customHeight="1">
      <c r="A65" s="25" t="s">
        <v>95</v>
      </c>
      <c r="B65" s="10">
        <v>9</v>
      </c>
      <c r="C65" s="10">
        <f t="shared" si="4"/>
        <v>11</v>
      </c>
      <c r="D65" s="10">
        <f t="shared" si="5"/>
        <v>15</v>
      </c>
      <c r="E65" s="10">
        <f t="shared" si="6"/>
        <v>17</v>
      </c>
      <c r="F65" s="11">
        <v>26</v>
      </c>
      <c r="G65" s="11">
        <v>30</v>
      </c>
      <c r="H65" s="26">
        <v>66</v>
      </c>
      <c r="I65" s="26">
        <v>72</v>
      </c>
      <c r="J65" s="26">
        <v>114</v>
      </c>
      <c r="K65" s="26">
        <v>120</v>
      </c>
      <c r="L65" s="26"/>
      <c r="M65" s="26"/>
      <c r="N65" s="26">
        <v>32</v>
      </c>
      <c r="O65" s="26">
        <v>1350</v>
      </c>
      <c r="P65" s="27" t="s">
        <v>96</v>
      </c>
      <c r="Q65" s="28"/>
      <c r="R65" s="29">
        <f t="shared" si="7"/>
        <v>13</v>
      </c>
    </row>
    <row r="66" spans="1:18" ht="14.25" customHeight="1">
      <c r="A66" s="25" t="s">
        <v>97</v>
      </c>
      <c r="B66" s="10">
        <v>10</v>
      </c>
      <c r="C66" s="10">
        <f t="shared" si="4"/>
        <v>12</v>
      </c>
      <c r="D66" s="10">
        <f t="shared" si="5"/>
        <v>16</v>
      </c>
      <c r="E66" s="10">
        <f t="shared" si="6"/>
        <v>18</v>
      </c>
      <c r="F66" s="11">
        <v>28</v>
      </c>
      <c r="G66" s="11">
        <v>32</v>
      </c>
      <c r="H66" s="26">
        <v>77</v>
      </c>
      <c r="I66" s="26">
        <v>84</v>
      </c>
      <c r="J66" s="26">
        <v>133</v>
      </c>
      <c r="K66" s="26">
        <v>140</v>
      </c>
      <c r="L66" s="26"/>
      <c r="M66" s="26"/>
      <c r="N66" s="26">
        <v>39</v>
      </c>
      <c r="O66" s="26">
        <v>1600</v>
      </c>
      <c r="P66" s="27" t="s">
        <v>98</v>
      </c>
      <c r="Q66" s="28"/>
      <c r="R66" s="29">
        <f t="shared" si="7"/>
        <v>14</v>
      </c>
    </row>
    <row r="67" spans="1:18" ht="14.25" customHeight="1">
      <c r="A67" s="25" t="s">
        <v>99</v>
      </c>
      <c r="B67" s="10">
        <v>11</v>
      </c>
      <c r="C67" s="10">
        <f t="shared" si="4"/>
        <v>13</v>
      </c>
      <c r="D67" s="10">
        <f t="shared" si="5"/>
        <v>17</v>
      </c>
      <c r="E67" s="10">
        <f t="shared" si="6"/>
        <v>19</v>
      </c>
      <c r="F67" s="11">
        <v>30</v>
      </c>
      <c r="G67" s="11">
        <v>34</v>
      </c>
      <c r="H67" s="26">
        <v>88</v>
      </c>
      <c r="I67" s="26">
        <v>96</v>
      </c>
      <c r="J67" s="26">
        <v>152</v>
      </c>
      <c r="K67" s="26">
        <v>160</v>
      </c>
      <c r="L67" s="26"/>
      <c r="M67" s="26"/>
      <c r="N67" s="26">
        <v>46</v>
      </c>
      <c r="O67" s="26">
        <v>1850</v>
      </c>
      <c r="P67" s="27" t="s">
        <v>100</v>
      </c>
      <c r="Q67" s="28"/>
      <c r="R67" s="29">
        <f t="shared" si="7"/>
        <v>15</v>
      </c>
    </row>
    <row r="68" spans="1:18" ht="14.25" customHeight="1">
      <c r="A68" s="25" t="s">
        <v>101</v>
      </c>
      <c r="B68" s="10">
        <v>12</v>
      </c>
      <c r="C68" s="10">
        <f t="shared" si="4"/>
        <v>14</v>
      </c>
      <c r="D68" s="10">
        <f t="shared" si="5"/>
        <v>18</v>
      </c>
      <c r="E68" s="10">
        <f t="shared" si="6"/>
        <v>20</v>
      </c>
      <c r="F68" s="11">
        <v>32</v>
      </c>
      <c r="G68" s="11">
        <v>36</v>
      </c>
      <c r="H68" s="26">
        <v>99</v>
      </c>
      <c r="I68" s="26">
        <v>108</v>
      </c>
      <c r="J68" s="26">
        <v>171</v>
      </c>
      <c r="K68" s="26">
        <v>180</v>
      </c>
      <c r="L68" s="26"/>
      <c r="M68" s="26"/>
      <c r="N68" s="26">
        <v>53</v>
      </c>
      <c r="O68" s="26">
        <v>2100</v>
      </c>
      <c r="P68" s="27" t="s">
        <v>102</v>
      </c>
      <c r="Q68" s="28">
        <f>'uID''s'!G407</f>
        <v>2209</v>
      </c>
      <c r="R68" s="29">
        <f t="shared" si="7"/>
        <v>16</v>
      </c>
    </row>
    <row r="69" spans="1:18" ht="14.25" customHeight="1">
      <c r="A69" s="25" t="s">
        <v>103</v>
      </c>
      <c r="B69" s="10">
        <v>13</v>
      </c>
      <c r="C69" s="10">
        <f t="shared" si="4"/>
        <v>15</v>
      </c>
      <c r="D69" s="10">
        <f t="shared" si="5"/>
        <v>19</v>
      </c>
      <c r="E69" s="10">
        <f t="shared" si="6"/>
        <v>21</v>
      </c>
      <c r="F69" s="11">
        <v>34</v>
      </c>
      <c r="G69" s="11">
        <v>38</v>
      </c>
      <c r="H69" s="26">
        <v>110</v>
      </c>
      <c r="I69" s="26">
        <v>120</v>
      </c>
      <c r="J69" s="26">
        <v>190</v>
      </c>
      <c r="K69" s="26">
        <v>200</v>
      </c>
      <c r="L69" s="26"/>
      <c r="M69" s="26"/>
      <c r="N69" s="26">
        <v>60</v>
      </c>
      <c r="O69" s="26">
        <v>2350</v>
      </c>
      <c r="P69" s="27" t="s">
        <v>104</v>
      </c>
      <c r="Q69" s="28"/>
      <c r="R69" s="29">
        <f t="shared" si="7"/>
        <v>17</v>
      </c>
    </row>
    <row r="71" spans="1:17" ht="14.25" customHeight="1">
      <c r="A71" s="6" t="s">
        <v>105</v>
      </c>
      <c r="B71" s="6" t="s">
        <v>1</v>
      </c>
      <c r="C71" s="6" t="s">
        <v>2</v>
      </c>
      <c r="D71" s="6" t="s">
        <v>3</v>
      </c>
      <c r="E71" s="6" t="s">
        <v>4</v>
      </c>
      <c r="F71" s="6" t="s">
        <v>72</v>
      </c>
      <c r="G71" s="6" t="s">
        <v>73</v>
      </c>
      <c r="H71" s="6" t="s">
        <v>74</v>
      </c>
      <c r="I71" s="6" t="s">
        <v>62</v>
      </c>
      <c r="J71" s="6" t="s">
        <v>75</v>
      </c>
      <c r="K71" s="6" t="s">
        <v>63</v>
      </c>
      <c r="L71" s="6" t="s">
        <v>76</v>
      </c>
      <c r="M71" s="6" t="s">
        <v>77</v>
      </c>
      <c r="N71" s="6" t="s">
        <v>13</v>
      </c>
      <c r="O71" s="6" t="s">
        <v>14</v>
      </c>
      <c r="P71" s="6" t="s">
        <v>16</v>
      </c>
      <c r="Q71" s="6" t="s">
        <v>17</v>
      </c>
    </row>
    <row r="72" spans="1:18" ht="14.25" customHeight="1">
      <c r="A72" s="25" t="s">
        <v>106</v>
      </c>
      <c r="B72" s="10">
        <v>3</v>
      </c>
      <c r="C72" s="10">
        <v>4</v>
      </c>
      <c r="D72" s="10">
        <v>8</v>
      </c>
      <c r="E72" s="10">
        <v>9</v>
      </c>
      <c r="F72" s="11">
        <v>16</v>
      </c>
      <c r="G72" s="11">
        <v>20</v>
      </c>
      <c r="H72" s="26">
        <v>17</v>
      </c>
      <c r="I72" s="26">
        <v>20</v>
      </c>
      <c r="J72" s="26">
        <v>17</v>
      </c>
      <c r="K72" s="26">
        <v>20</v>
      </c>
      <c r="L72" s="26"/>
      <c r="M72" s="26"/>
      <c r="N72" s="26">
        <v>1</v>
      </c>
      <c r="O72" s="26">
        <v>120</v>
      </c>
      <c r="P72" s="27">
        <v>3148</v>
      </c>
      <c r="Q72" s="28"/>
      <c r="R72" s="29">
        <f aca="true" t="shared" si="8" ref="R72:R84">(B72+C72+D72+E72)/4</f>
        <v>6</v>
      </c>
    </row>
    <row r="73" spans="1:18" ht="14.25" customHeight="1">
      <c r="A73" s="25" t="s">
        <v>107</v>
      </c>
      <c r="B73" s="10">
        <v>4</v>
      </c>
      <c r="C73" s="10">
        <v>5</v>
      </c>
      <c r="D73" s="10">
        <v>9</v>
      </c>
      <c r="E73" s="10">
        <v>10</v>
      </c>
      <c r="F73" s="11">
        <v>18</v>
      </c>
      <c r="G73" s="11">
        <v>22</v>
      </c>
      <c r="H73" s="26">
        <v>31</v>
      </c>
      <c r="I73" s="26">
        <v>35</v>
      </c>
      <c r="J73" s="26">
        <v>31</v>
      </c>
      <c r="K73" s="26">
        <v>35</v>
      </c>
      <c r="L73" s="26"/>
      <c r="M73" s="26"/>
      <c r="N73" s="26">
        <v>5</v>
      </c>
      <c r="O73" s="26">
        <v>225</v>
      </c>
      <c r="P73" s="27">
        <v>749</v>
      </c>
      <c r="Q73" s="28">
        <f>'uID''s'!G404</f>
        <v>2206</v>
      </c>
      <c r="R73" s="29">
        <f t="shared" si="8"/>
        <v>7</v>
      </c>
    </row>
    <row r="74" spans="1:18" ht="14.25" customHeight="1">
      <c r="A74" s="25" t="s">
        <v>108</v>
      </c>
      <c r="B74" s="10">
        <v>4</v>
      </c>
      <c r="C74" s="10">
        <f aca="true" t="shared" si="9" ref="C74:C84">B74+2</f>
        <v>6</v>
      </c>
      <c r="D74" s="10">
        <f aca="true" t="shared" si="10" ref="D74:D84">C74+4</f>
        <v>10</v>
      </c>
      <c r="E74" s="10">
        <f aca="true" t="shared" si="11" ref="E74:E84">D74+2</f>
        <v>12</v>
      </c>
      <c r="F74" s="11">
        <v>20</v>
      </c>
      <c r="G74" s="11">
        <v>24</v>
      </c>
      <c r="H74" s="26">
        <v>45</v>
      </c>
      <c r="I74" s="26">
        <v>50</v>
      </c>
      <c r="J74" s="26">
        <v>45</v>
      </c>
      <c r="K74" s="26">
        <v>50</v>
      </c>
      <c r="L74" s="26"/>
      <c r="M74" s="26"/>
      <c r="N74" s="26">
        <v>9</v>
      </c>
      <c r="O74" s="26">
        <v>350</v>
      </c>
      <c r="P74" s="27">
        <v>1418</v>
      </c>
      <c r="Q74" s="28"/>
      <c r="R74" s="29">
        <f t="shared" si="8"/>
        <v>8</v>
      </c>
    </row>
    <row r="75" spans="1:18" ht="14.25" customHeight="1">
      <c r="A75" s="25" t="s">
        <v>109</v>
      </c>
      <c r="B75" s="10">
        <v>5</v>
      </c>
      <c r="C75" s="10">
        <f t="shared" si="9"/>
        <v>7</v>
      </c>
      <c r="D75" s="10">
        <f t="shared" si="10"/>
        <v>11</v>
      </c>
      <c r="E75" s="10">
        <f t="shared" si="11"/>
        <v>13</v>
      </c>
      <c r="F75" s="11">
        <v>22</v>
      </c>
      <c r="G75" s="11">
        <v>26</v>
      </c>
      <c r="H75" s="26">
        <v>59</v>
      </c>
      <c r="I75" s="26">
        <v>65</v>
      </c>
      <c r="J75" s="26">
        <v>59</v>
      </c>
      <c r="K75" s="26">
        <v>65</v>
      </c>
      <c r="L75" s="26"/>
      <c r="M75" s="26"/>
      <c r="N75" s="26">
        <v>11</v>
      </c>
      <c r="O75" s="26">
        <v>475</v>
      </c>
      <c r="P75" s="27">
        <v>3001</v>
      </c>
      <c r="Q75" s="28"/>
      <c r="R75" s="29">
        <f t="shared" si="8"/>
        <v>9</v>
      </c>
    </row>
    <row r="76" spans="1:18" ht="14.25" customHeight="1">
      <c r="A76" s="25" t="s">
        <v>110</v>
      </c>
      <c r="B76" s="10">
        <v>6</v>
      </c>
      <c r="C76" s="10">
        <f t="shared" si="9"/>
        <v>8</v>
      </c>
      <c r="D76" s="10">
        <f t="shared" si="10"/>
        <v>12</v>
      </c>
      <c r="E76" s="10">
        <f t="shared" si="11"/>
        <v>14</v>
      </c>
      <c r="F76" s="11">
        <v>24</v>
      </c>
      <c r="G76" s="11">
        <v>28</v>
      </c>
      <c r="H76" s="26">
        <v>73</v>
      </c>
      <c r="I76" s="26">
        <v>80</v>
      </c>
      <c r="J76" s="26">
        <v>73</v>
      </c>
      <c r="K76" s="26">
        <v>80</v>
      </c>
      <c r="L76" s="26"/>
      <c r="M76" s="26"/>
      <c r="N76" s="26">
        <v>13</v>
      </c>
      <c r="O76" s="26">
        <v>600</v>
      </c>
      <c r="P76" s="27">
        <v>3201</v>
      </c>
      <c r="Q76" s="28"/>
      <c r="R76" s="29">
        <f t="shared" si="8"/>
        <v>10</v>
      </c>
    </row>
    <row r="77" spans="1:18" ht="14.25" customHeight="1">
      <c r="A77" s="25" t="s">
        <v>111</v>
      </c>
      <c r="B77" s="10">
        <v>7</v>
      </c>
      <c r="C77" s="10">
        <f t="shared" si="9"/>
        <v>9</v>
      </c>
      <c r="D77" s="10">
        <f t="shared" si="10"/>
        <v>13</v>
      </c>
      <c r="E77" s="10">
        <f t="shared" si="11"/>
        <v>15</v>
      </c>
      <c r="F77" s="11">
        <v>26</v>
      </c>
      <c r="G77" s="11">
        <v>30</v>
      </c>
      <c r="H77" s="26">
        <v>87</v>
      </c>
      <c r="I77" s="26">
        <v>95</v>
      </c>
      <c r="J77" s="26">
        <v>87</v>
      </c>
      <c r="K77" s="26">
        <v>95</v>
      </c>
      <c r="L77" s="26"/>
      <c r="M77" s="26"/>
      <c r="N77" s="26">
        <v>16</v>
      </c>
      <c r="O77" s="26">
        <v>725</v>
      </c>
      <c r="P77" s="27">
        <v>3199</v>
      </c>
      <c r="Q77" s="28"/>
      <c r="R77" s="29">
        <f t="shared" si="8"/>
        <v>11</v>
      </c>
    </row>
    <row r="78" spans="1:18" ht="14.25" customHeight="1">
      <c r="A78" s="25" t="s">
        <v>112</v>
      </c>
      <c r="B78" s="10">
        <v>8</v>
      </c>
      <c r="C78" s="10">
        <f t="shared" si="9"/>
        <v>10</v>
      </c>
      <c r="D78" s="10">
        <f t="shared" si="10"/>
        <v>14</v>
      </c>
      <c r="E78" s="10">
        <f t="shared" si="11"/>
        <v>16</v>
      </c>
      <c r="F78" s="11">
        <v>28</v>
      </c>
      <c r="G78" s="11">
        <v>32</v>
      </c>
      <c r="H78" s="26">
        <v>101</v>
      </c>
      <c r="I78" s="26">
        <v>110</v>
      </c>
      <c r="J78" s="26">
        <v>101</v>
      </c>
      <c r="K78" s="26">
        <v>110</v>
      </c>
      <c r="L78" s="26"/>
      <c r="M78" s="26"/>
      <c r="N78" s="26">
        <v>19</v>
      </c>
      <c r="O78" s="26">
        <v>850</v>
      </c>
      <c r="P78" s="27">
        <v>3198</v>
      </c>
      <c r="Q78" s="28"/>
      <c r="R78" s="29">
        <f t="shared" si="8"/>
        <v>12</v>
      </c>
    </row>
    <row r="79" spans="1:18" ht="14.25" customHeight="1">
      <c r="A79" s="25" t="s">
        <v>113</v>
      </c>
      <c r="B79" s="10">
        <v>9</v>
      </c>
      <c r="C79" s="10">
        <f t="shared" si="9"/>
        <v>11</v>
      </c>
      <c r="D79" s="10">
        <f t="shared" si="10"/>
        <v>15</v>
      </c>
      <c r="E79" s="10">
        <f t="shared" si="11"/>
        <v>17</v>
      </c>
      <c r="F79" s="11">
        <v>30</v>
      </c>
      <c r="G79" s="11">
        <v>34</v>
      </c>
      <c r="H79" s="26">
        <v>115</v>
      </c>
      <c r="I79" s="26">
        <v>125</v>
      </c>
      <c r="J79" s="26">
        <v>115</v>
      </c>
      <c r="K79" s="26">
        <v>125</v>
      </c>
      <c r="L79" s="26"/>
      <c r="M79" s="26"/>
      <c r="N79" s="26">
        <v>25</v>
      </c>
      <c r="O79" s="26">
        <v>1100</v>
      </c>
      <c r="P79" s="27">
        <v>3155</v>
      </c>
      <c r="Q79" s="28" t="s">
        <v>94</v>
      </c>
      <c r="R79" s="29">
        <f t="shared" si="8"/>
        <v>13</v>
      </c>
    </row>
    <row r="80" spans="1:18" ht="14.25" customHeight="1">
      <c r="A80" s="25" t="s">
        <v>114</v>
      </c>
      <c r="B80" s="10">
        <v>10</v>
      </c>
      <c r="C80" s="10">
        <f t="shared" si="9"/>
        <v>12</v>
      </c>
      <c r="D80" s="10">
        <f t="shared" si="10"/>
        <v>16</v>
      </c>
      <c r="E80" s="10">
        <f t="shared" si="11"/>
        <v>18</v>
      </c>
      <c r="F80" s="11">
        <v>32</v>
      </c>
      <c r="G80" s="11">
        <v>36</v>
      </c>
      <c r="H80" s="26">
        <v>129</v>
      </c>
      <c r="I80" s="26">
        <v>140</v>
      </c>
      <c r="J80" s="26">
        <v>129</v>
      </c>
      <c r="K80" s="26">
        <v>140</v>
      </c>
      <c r="L80" s="26"/>
      <c r="M80" s="26"/>
      <c r="N80" s="26">
        <v>32</v>
      </c>
      <c r="O80" s="26">
        <v>1350</v>
      </c>
      <c r="P80" s="27">
        <v>3153</v>
      </c>
      <c r="Q80" s="28"/>
      <c r="R80" s="29">
        <f t="shared" si="8"/>
        <v>14</v>
      </c>
    </row>
    <row r="81" spans="1:18" ht="14.25" customHeight="1">
      <c r="A81" s="25" t="s">
        <v>115</v>
      </c>
      <c r="B81" s="10">
        <v>11</v>
      </c>
      <c r="C81" s="10">
        <f t="shared" si="9"/>
        <v>13</v>
      </c>
      <c r="D81" s="10">
        <f t="shared" si="10"/>
        <v>17</v>
      </c>
      <c r="E81" s="10">
        <f t="shared" si="11"/>
        <v>19</v>
      </c>
      <c r="F81" s="11">
        <v>34</v>
      </c>
      <c r="G81" s="11">
        <v>38</v>
      </c>
      <c r="H81" s="26">
        <v>143</v>
      </c>
      <c r="I81" s="26">
        <v>155</v>
      </c>
      <c r="J81" s="26">
        <v>143</v>
      </c>
      <c r="K81" s="26">
        <v>155</v>
      </c>
      <c r="L81" s="26"/>
      <c r="M81" s="26"/>
      <c r="N81" s="26">
        <v>39</v>
      </c>
      <c r="O81" s="26">
        <v>1600</v>
      </c>
      <c r="P81" s="27">
        <v>3149</v>
      </c>
      <c r="Q81" s="28"/>
      <c r="R81" s="29">
        <f t="shared" si="8"/>
        <v>15</v>
      </c>
    </row>
    <row r="82" spans="1:18" ht="14.25" customHeight="1">
      <c r="A82" s="25" t="s">
        <v>116</v>
      </c>
      <c r="B82" s="10">
        <v>12</v>
      </c>
      <c r="C82" s="10">
        <f t="shared" si="9"/>
        <v>14</v>
      </c>
      <c r="D82" s="10">
        <f t="shared" si="10"/>
        <v>18</v>
      </c>
      <c r="E82" s="10">
        <f t="shared" si="11"/>
        <v>20</v>
      </c>
      <c r="F82" s="11">
        <v>36</v>
      </c>
      <c r="G82" s="11">
        <v>40</v>
      </c>
      <c r="H82" s="26">
        <v>157</v>
      </c>
      <c r="I82" s="26">
        <v>170</v>
      </c>
      <c r="J82" s="26">
        <v>157</v>
      </c>
      <c r="K82" s="26">
        <v>170</v>
      </c>
      <c r="L82" s="26"/>
      <c r="M82" s="26"/>
      <c r="N82" s="26">
        <v>46</v>
      </c>
      <c r="O82" s="26">
        <v>1850</v>
      </c>
      <c r="P82" s="27">
        <v>3135</v>
      </c>
      <c r="Q82" s="28"/>
      <c r="R82" s="29">
        <f t="shared" si="8"/>
        <v>16</v>
      </c>
    </row>
    <row r="83" spans="1:18" ht="14.25" customHeight="1">
      <c r="A83" s="25" t="s">
        <v>117</v>
      </c>
      <c r="B83" s="10">
        <v>13</v>
      </c>
      <c r="C83" s="10">
        <f t="shared" si="9"/>
        <v>15</v>
      </c>
      <c r="D83" s="10">
        <f t="shared" si="10"/>
        <v>19</v>
      </c>
      <c r="E83" s="10">
        <f t="shared" si="11"/>
        <v>21</v>
      </c>
      <c r="F83" s="11">
        <v>38</v>
      </c>
      <c r="G83" s="11">
        <v>42</v>
      </c>
      <c r="H83" s="26">
        <v>171</v>
      </c>
      <c r="I83" s="26">
        <v>185</v>
      </c>
      <c r="J83" s="26">
        <v>171</v>
      </c>
      <c r="K83" s="26">
        <v>185</v>
      </c>
      <c r="L83" s="26"/>
      <c r="M83" s="26"/>
      <c r="N83" s="26">
        <v>53</v>
      </c>
      <c r="O83" s="26">
        <v>2100</v>
      </c>
      <c r="P83" s="27">
        <v>3136</v>
      </c>
      <c r="Q83" s="28">
        <f>'uID''s'!G405</f>
        <v>2207</v>
      </c>
      <c r="R83" s="29">
        <f t="shared" si="8"/>
        <v>17</v>
      </c>
    </row>
    <row r="84" spans="1:18" ht="14.25" customHeight="1">
      <c r="A84" s="25" t="s">
        <v>118</v>
      </c>
      <c r="B84" s="10">
        <v>14</v>
      </c>
      <c r="C84" s="10">
        <f t="shared" si="9"/>
        <v>16</v>
      </c>
      <c r="D84" s="10">
        <f t="shared" si="10"/>
        <v>20</v>
      </c>
      <c r="E84" s="10">
        <f t="shared" si="11"/>
        <v>22</v>
      </c>
      <c r="F84" s="11">
        <v>40</v>
      </c>
      <c r="G84" s="11">
        <v>44</v>
      </c>
      <c r="H84" s="26">
        <v>185</v>
      </c>
      <c r="I84" s="26">
        <v>200</v>
      </c>
      <c r="J84" s="26">
        <v>185</v>
      </c>
      <c r="K84" s="26">
        <v>200</v>
      </c>
      <c r="L84" s="26"/>
      <c r="M84" s="26"/>
      <c r="N84" s="26">
        <v>60</v>
      </c>
      <c r="O84" s="26">
        <v>2350</v>
      </c>
      <c r="P84" s="27">
        <v>3134</v>
      </c>
      <c r="Q84" s="28"/>
      <c r="R84" s="29">
        <f t="shared" si="8"/>
        <v>18</v>
      </c>
    </row>
    <row r="65536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57"/>
  <sheetViews>
    <sheetView tabSelected="1" workbookViewId="0" topLeftCell="A54">
      <selection activeCell="A79" sqref="A79"/>
    </sheetView>
  </sheetViews>
  <sheetFormatPr defaultColWidth="9.140625" defaultRowHeight="14.25" customHeight="1"/>
  <cols>
    <col min="1" max="1" width="30.421875" style="1" customWidth="1"/>
    <col min="2" max="3" width="8.421875" style="2" customWidth="1"/>
    <col min="4" max="4" width="4.421875" style="2" customWidth="1"/>
    <col min="5" max="15" width="4.421875" style="3" customWidth="1"/>
    <col min="16" max="23" width="8.421875" style="3" customWidth="1"/>
    <col min="24" max="24" width="3.57421875" style="3" customWidth="1"/>
    <col min="25" max="25" width="5.7109375" style="57" customWidth="1"/>
    <col min="26" max="26" width="8.421875" style="31" customWidth="1"/>
    <col min="27" max="64" width="8.421875" style="4" customWidth="1"/>
    <col min="65" max="16384" width="8.7109375" style="5" customWidth="1"/>
  </cols>
  <sheetData>
    <row r="1" spans="1:27" ht="15" customHeight="1">
      <c r="A1" s="6" t="s">
        <v>0</v>
      </c>
      <c r="B1" s="6" t="s">
        <v>609</v>
      </c>
      <c r="C1" s="6" t="s">
        <v>610</v>
      </c>
      <c r="D1" s="6" t="s">
        <v>72</v>
      </c>
      <c r="E1" s="6" t="s">
        <v>73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303</v>
      </c>
      <c r="Q1" s="6" t="s">
        <v>62</v>
      </c>
      <c r="R1" s="6" t="s">
        <v>828</v>
      </c>
      <c r="S1" s="6" t="s">
        <v>149</v>
      </c>
      <c r="T1" s="6" t="s">
        <v>623</v>
      </c>
      <c r="U1" s="6" t="s">
        <v>63</v>
      </c>
      <c r="V1" s="6" t="s">
        <v>624</v>
      </c>
      <c r="W1" s="6" t="s">
        <v>77</v>
      </c>
      <c r="X1" s="6" t="s">
        <v>13</v>
      </c>
      <c r="Y1" s="6" t="s">
        <v>14</v>
      </c>
      <c r="Z1" s="6" t="s">
        <v>17</v>
      </c>
      <c r="AA1" s="6" t="s">
        <v>16</v>
      </c>
    </row>
    <row r="2" spans="1:25" ht="14.25" customHeight="1">
      <c r="A2" s="4"/>
      <c r="B2" s="4"/>
      <c r="C2" s="4"/>
      <c r="D2" s="4"/>
      <c r="E2" s="4"/>
      <c r="F2" s="96"/>
      <c r="G2" s="96"/>
      <c r="H2" s="4"/>
      <c r="I2" s="4"/>
      <c r="J2" s="4"/>
      <c r="K2" s="4"/>
      <c r="L2" s="97"/>
      <c r="M2" s="97"/>
      <c r="N2" s="97"/>
      <c r="O2" s="97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customHeight="1">
      <c r="A3" s="25" t="s">
        <v>829</v>
      </c>
      <c r="B3" s="10">
        <v>0</v>
      </c>
      <c r="C3" s="10">
        <v>1</v>
      </c>
      <c r="D3" s="11">
        <v>3</v>
      </c>
      <c r="E3" s="11">
        <v>15</v>
      </c>
      <c r="F3" s="81"/>
      <c r="G3" s="81"/>
      <c r="H3" s="82">
        <v>0</v>
      </c>
      <c r="I3" s="82">
        <v>1</v>
      </c>
      <c r="J3" s="82">
        <v>1</v>
      </c>
      <c r="K3" s="82">
        <v>2</v>
      </c>
      <c r="L3" s="98"/>
      <c r="M3" s="98"/>
      <c r="N3" s="98"/>
      <c r="O3" s="98"/>
      <c r="P3" s="26"/>
      <c r="Q3" s="26"/>
      <c r="R3" s="26"/>
      <c r="S3" s="26"/>
      <c r="T3" s="26"/>
      <c r="U3" s="26"/>
      <c r="V3" s="26">
        <v>13</v>
      </c>
      <c r="W3" s="26">
        <v>15</v>
      </c>
      <c r="X3" s="26">
        <v>1</v>
      </c>
      <c r="Y3" s="26">
        <v>40</v>
      </c>
      <c r="Z3" s="10">
        <f>'uID''s'!G412</f>
        <v>2214</v>
      </c>
      <c r="AA3" s="27">
        <v>2558</v>
      </c>
      <c r="AB3" s="29">
        <f aca="true" t="shared" si="0" ref="AB3:AB8">(B3+C3)/2</f>
        <v>0.5</v>
      </c>
    </row>
    <row r="4" spans="1:28" ht="15.75" customHeight="1">
      <c r="A4" s="25" t="s">
        <v>830</v>
      </c>
      <c r="B4" s="10">
        <v>2</v>
      </c>
      <c r="C4" s="10">
        <v>4</v>
      </c>
      <c r="D4" s="11">
        <v>12</v>
      </c>
      <c r="E4" s="11">
        <v>22</v>
      </c>
      <c r="F4" s="81"/>
      <c r="G4" s="81"/>
      <c r="H4" s="82">
        <v>1</v>
      </c>
      <c r="I4" s="82">
        <v>1</v>
      </c>
      <c r="J4" s="82">
        <v>2</v>
      </c>
      <c r="K4" s="82">
        <v>3</v>
      </c>
      <c r="L4" s="98"/>
      <c r="M4" s="98"/>
      <c r="N4" s="98"/>
      <c r="O4" s="98"/>
      <c r="P4" s="26">
        <v>9</v>
      </c>
      <c r="Q4" s="26">
        <v>10</v>
      </c>
      <c r="R4" s="26"/>
      <c r="S4" s="26"/>
      <c r="T4" s="26">
        <v>14</v>
      </c>
      <c r="U4" s="26">
        <v>15</v>
      </c>
      <c r="V4" s="26"/>
      <c r="W4" s="26"/>
      <c r="X4" s="26">
        <v>3</v>
      </c>
      <c r="Y4" s="26">
        <v>150</v>
      </c>
      <c r="Z4" s="10">
        <v>182</v>
      </c>
      <c r="AA4" s="27">
        <v>2609</v>
      </c>
      <c r="AB4" s="29">
        <f t="shared" si="0"/>
        <v>3</v>
      </c>
    </row>
    <row r="5" spans="1:28" ht="15.75" customHeight="1">
      <c r="A5" s="25" t="s">
        <v>831</v>
      </c>
      <c r="B5" s="10">
        <v>5</v>
      </c>
      <c r="C5" s="10">
        <v>7</v>
      </c>
      <c r="D5" s="11">
        <v>15</v>
      </c>
      <c r="E5" s="11">
        <v>25</v>
      </c>
      <c r="F5" s="81"/>
      <c r="G5" s="81"/>
      <c r="H5" s="82">
        <v>1</v>
      </c>
      <c r="I5" s="82">
        <v>1</v>
      </c>
      <c r="J5" s="82">
        <v>2</v>
      </c>
      <c r="K5" s="82">
        <v>4</v>
      </c>
      <c r="L5" s="98"/>
      <c r="M5" s="98"/>
      <c r="N5" s="98"/>
      <c r="O5" s="98"/>
      <c r="P5" s="26">
        <v>13</v>
      </c>
      <c r="Q5" s="26">
        <v>15</v>
      </c>
      <c r="R5" s="26"/>
      <c r="S5" s="26"/>
      <c r="T5" s="26"/>
      <c r="U5" s="26"/>
      <c r="V5" s="26">
        <v>18</v>
      </c>
      <c r="W5" s="26">
        <v>20</v>
      </c>
      <c r="X5" s="26">
        <v>2</v>
      </c>
      <c r="Y5" s="26">
        <v>200</v>
      </c>
      <c r="Z5" s="10"/>
      <c r="AA5" s="27">
        <v>1590</v>
      </c>
      <c r="AB5" s="29">
        <f t="shared" si="0"/>
        <v>6</v>
      </c>
    </row>
    <row r="6" spans="1:28" ht="15.75" customHeight="1">
      <c r="A6" s="25" t="s">
        <v>832</v>
      </c>
      <c r="B6" s="10">
        <v>8</v>
      </c>
      <c r="C6" s="10">
        <v>10</v>
      </c>
      <c r="D6" s="11">
        <v>16</v>
      </c>
      <c r="E6" s="11">
        <v>26</v>
      </c>
      <c r="F6" s="81"/>
      <c r="G6" s="81"/>
      <c r="H6" s="82">
        <v>1</v>
      </c>
      <c r="I6" s="82">
        <v>2</v>
      </c>
      <c r="J6" s="82">
        <v>3</v>
      </c>
      <c r="K6" s="82">
        <v>4</v>
      </c>
      <c r="L6" s="98"/>
      <c r="M6" s="98"/>
      <c r="N6" s="98">
        <v>0</v>
      </c>
      <c r="O6" s="98">
        <v>1</v>
      </c>
      <c r="P6" s="26">
        <v>23</v>
      </c>
      <c r="Q6" s="26">
        <v>25</v>
      </c>
      <c r="R6" s="26"/>
      <c r="S6" s="26"/>
      <c r="T6" s="26">
        <v>18</v>
      </c>
      <c r="U6" s="26">
        <v>20</v>
      </c>
      <c r="V6" s="26"/>
      <c r="W6" s="26">
        <v>0</v>
      </c>
      <c r="X6" s="26">
        <v>4</v>
      </c>
      <c r="Y6" s="26">
        <v>300</v>
      </c>
      <c r="Z6" s="10"/>
      <c r="AA6" s="27">
        <v>3311</v>
      </c>
      <c r="AB6" s="29">
        <f t="shared" si="0"/>
        <v>9</v>
      </c>
    </row>
    <row r="7" spans="1:28" ht="15.75" customHeight="1">
      <c r="A7" s="25" t="s">
        <v>833</v>
      </c>
      <c r="B7" s="10">
        <v>11</v>
      </c>
      <c r="C7" s="10">
        <v>12</v>
      </c>
      <c r="D7" s="11">
        <v>18</v>
      </c>
      <c r="E7" s="11">
        <v>28</v>
      </c>
      <c r="F7" s="81"/>
      <c r="G7" s="81"/>
      <c r="H7" s="82">
        <v>1</v>
      </c>
      <c r="I7" s="82">
        <v>2</v>
      </c>
      <c r="J7" s="82">
        <v>3</v>
      </c>
      <c r="K7" s="82">
        <v>5</v>
      </c>
      <c r="L7" s="98">
        <v>1</v>
      </c>
      <c r="M7" s="98">
        <v>2</v>
      </c>
      <c r="N7" s="98">
        <v>3</v>
      </c>
      <c r="O7" s="98">
        <v>4</v>
      </c>
      <c r="P7" s="26">
        <v>33</v>
      </c>
      <c r="Q7" s="26">
        <v>35</v>
      </c>
      <c r="R7" s="26"/>
      <c r="S7" s="26"/>
      <c r="T7" s="26">
        <v>21</v>
      </c>
      <c r="U7" s="26">
        <v>23</v>
      </c>
      <c r="V7" s="26"/>
      <c r="W7" s="26">
        <v>0</v>
      </c>
      <c r="X7" s="26">
        <v>7</v>
      </c>
      <c r="Y7" s="26">
        <v>400</v>
      </c>
      <c r="Z7" s="10"/>
      <c r="AA7" s="27">
        <v>2608</v>
      </c>
      <c r="AB7" s="29">
        <f t="shared" si="0"/>
        <v>11.5</v>
      </c>
    </row>
    <row r="8" spans="1:28" ht="15.75" customHeight="1">
      <c r="A8" s="25" t="s">
        <v>834</v>
      </c>
      <c r="B8" s="10">
        <v>13</v>
      </c>
      <c r="C8" s="10">
        <v>15</v>
      </c>
      <c r="D8" s="11">
        <v>19</v>
      </c>
      <c r="E8" s="11">
        <v>29</v>
      </c>
      <c r="F8" s="81">
        <v>0</v>
      </c>
      <c r="G8" s="81">
        <v>1</v>
      </c>
      <c r="H8" s="82">
        <v>2</v>
      </c>
      <c r="I8" s="82">
        <v>3</v>
      </c>
      <c r="J8" s="82">
        <v>4</v>
      </c>
      <c r="K8" s="82">
        <v>6</v>
      </c>
      <c r="L8" s="98">
        <v>2</v>
      </c>
      <c r="M8" s="98">
        <v>3</v>
      </c>
      <c r="N8" s="98">
        <v>4</v>
      </c>
      <c r="O8" s="98">
        <v>5</v>
      </c>
      <c r="P8" s="26">
        <v>28</v>
      </c>
      <c r="Q8" s="26">
        <v>30</v>
      </c>
      <c r="R8" s="26"/>
      <c r="S8" s="26"/>
      <c r="T8" s="26"/>
      <c r="U8" s="26"/>
      <c r="V8" s="26">
        <v>38</v>
      </c>
      <c r="W8" s="26">
        <v>40</v>
      </c>
      <c r="X8" s="26">
        <v>6</v>
      </c>
      <c r="Y8" s="26">
        <v>500</v>
      </c>
      <c r="Z8" s="10"/>
      <c r="AA8" s="27">
        <v>2612</v>
      </c>
      <c r="AB8" s="29">
        <f t="shared" si="0"/>
        <v>14</v>
      </c>
    </row>
    <row r="9" spans="1:25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97"/>
      <c r="M9" s="97"/>
      <c r="N9" s="97"/>
      <c r="O9" s="97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5" customHeight="1">
      <c r="A10" s="20" t="s">
        <v>835</v>
      </c>
      <c r="B10" s="6" t="s">
        <v>609</v>
      </c>
      <c r="C10" s="6" t="s">
        <v>610</v>
      </c>
      <c r="D10" s="6" t="s">
        <v>72</v>
      </c>
      <c r="E10" s="6" t="s">
        <v>73</v>
      </c>
      <c r="F10" s="6" t="s">
        <v>611</v>
      </c>
      <c r="G10" s="6" t="s">
        <v>612</v>
      </c>
      <c r="H10" s="6" t="s">
        <v>613</v>
      </c>
      <c r="I10" s="6" t="s">
        <v>614</v>
      </c>
      <c r="J10" s="6" t="s">
        <v>615</v>
      </c>
      <c r="K10" s="6" t="s">
        <v>616</v>
      </c>
      <c r="L10" s="6" t="s">
        <v>617</v>
      </c>
      <c r="M10" s="6" t="s">
        <v>618</v>
      </c>
      <c r="N10" s="6" t="s">
        <v>619</v>
      </c>
      <c r="O10" s="6" t="s">
        <v>620</v>
      </c>
      <c r="P10" s="6" t="s">
        <v>303</v>
      </c>
      <c r="Q10" s="6" t="s">
        <v>62</v>
      </c>
      <c r="R10" s="6" t="s">
        <v>836</v>
      </c>
      <c r="S10" s="6" t="s">
        <v>836</v>
      </c>
      <c r="T10" s="6" t="s">
        <v>623</v>
      </c>
      <c r="U10" s="6" t="s">
        <v>63</v>
      </c>
      <c r="V10" s="6" t="s">
        <v>624</v>
      </c>
      <c r="W10" s="6" t="s">
        <v>77</v>
      </c>
      <c r="X10" s="6" t="s">
        <v>13</v>
      </c>
      <c r="Y10" s="6" t="s">
        <v>14</v>
      </c>
      <c r="Z10" s="6" t="s">
        <v>17</v>
      </c>
      <c r="AA10" s="6" t="s">
        <v>16</v>
      </c>
    </row>
    <row r="11" spans="1:28" ht="15.75" customHeight="1">
      <c r="A11" s="25" t="s">
        <v>837</v>
      </c>
      <c r="B11" s="10">
        <v>16</v>
      </c>
      <c r="C11" s="10">
        <v>17</v>
      </c>
      <c r="D11" s="11">
        <v>20</v>
      </c>
      <c r="E11" s="11">
        <v>30</v>
      </c>
      <c r="F11" s="81">
        <v>1</v>
      </c>
      <c r="G11" s="81">
        <v>1</v>
      </c>
      <c r="H11" s="82">
        <v>6</v>
      </c>
      <c r="I11" s="82">
        <v>8</v>
      </c>
      <c r="J11" s="82">
        <v>10</v>
      </c>
      <c r="K11" s="82">
        <v>12</v>
      </c>
      <c r="L11" s="98">
        <v>4</v>
      </c>
      <c r="M11" s="98">
        <v>6</v>
      </c>
      <c r="N11" s="98">
        <v>7</v>
      </c>
      <c r="O11" s="98">
        <v>9</v>
      </c>
      <c r="P11" s="26">
        <v>48</v>
      </c>
      <c r="Q11" s="26">
        <v>50</v>
      </c>
      <c r="R11" s="99"/>
      <c r="S11" s="99"/>
      <c r="T11" s="26">
        <v>25</v>
      </c>
      <c r="U11" s="26">
        <v>27</v>
      </c>
      <c r="V11" s="26"/>
      <c r="W11" s="26">
        <v>30</v>
      </c>
      <c r="X11" s="26">
        <v>8</v>
      </c>
      <c r="Y11" s="26">
        <v>600</v>
      </c>
      <c r="Z11" s="10">
        <f>'uID''s'!G309</f>
        <v>2111</v>
      </c>
      <c r="AA11" s="27"/>
      <c r="AB11" s="29">
        <f aca="true" t="shared" si="1" ref="AB11:AB15">(B11+C11)/2</f>
        <v>16.5</v>
      </c>
    </row>
    <row r="12" spans="1:28" ht="15.75" customHeight="1">
      <c r="A12" s="25" t="s">
        <v>838</v>
      </c>
      <c r="B12" s="10">
        <v>18</v>
      </c>
      <c r="C12" s="10">
        <v>20</v>
      </c>
      <c r="D12" s="11">
        <v>25</v>
      </c>
      <c r="E12" s="11">
        <v>35</v>
      </c>
      <c r="F12" s="81">
        <v>1</v>
      </c>
      <c r="G12" s="81">
        <v>1</v>
      </c>
      <c r="H12" s="82">
        <v>7</v>
      </c>
      <c r="I12" s="82">
        <v>9</v>
      </c>
      <c r="J12" s="82">
        <v>12</v>
      </c>
      <c r="K12" s="82">
        <v>13</v>
      </c>
      <c r="L12" s="98">
        <v>2</v>
      </c>
      <c r="M12" s="98">
        <v>3</v>
      </c>
      <c r="N12" s="98">
        <v>5</v>
      </c>
      <c r="O12" s="98">
        <v>7</v>
      </c>
      <c r="P12" s="26">
        <v>58</v>
      </c>
      <c r="Q12" s="26">
        <v>60</v>
      </c>
      <c r="R12" s="99"/>
      <c r="S12" s="99"/>
      <c r="T12" s="26">
        <v>28</v>
      </c>
      <c r="U12" s="26">
        <v>30</v>
      </c>
      <c r="V12" s="26">
        <v>33</v>
      </c>
      <c r="W12" s="26">
        <v>35</v>
      </c>
      <c r="X12" s="26">
        <v>10</v>
      </c>
      <c r="Y12" s="26">
        <v>700</v>
      </c>
      <c r="Z12" s="10"/>
      <c r="AA12" s="27">
        <v>862</v>
      </c>
      <c r="AB12" s="29">
        <f t="shared" si="1"/>
        <v>19</v>
      </c>
    </row>
    <row r="13" spans="1:28" ht="15.75" customHeight="1">
      <c r="A13" s="25" t="s">
        <v>839</v>
      </c>
      <c r="B13" s="10">
        <v>21</v>
      </c>
      <c r="C13" s="10">
        <v>22</v>
      </c>
      <c r="D13" s="11">
        <v>28</v>
      </c>
      <c r="E13" s="11">
        <v>38</v>
      </c>
      <c r="F13" s="81">
        <v>1</v>
      </c>
      <c r="G13" s="81">
        <v>1</v>
      </c>
      <c r="H13" s="82">
        <v>8</v>
      </c>
      <c r="I13" s="82">
        <v>10</v>
      </c>
      <c r="J13" s="82">
        <v>13</v>
      </c>
      <c r="K13" s="82">
        <v>15</v>
      </c>
      <c r="L13" s="98">
        <v>4</v>
      </c>
      <c r="M13" s="98">
        <v>5</v>
      </c>
      <c r="N13" s="98">
        <v>7</v>
      </c>
      <c r="O13" s="98">
        <v>8</v>
      </c>
      <c r="P13" s="26">
        <v>67</v>
      </c>
      <c r="Q13" s="26">
        <v>70</v>
      </c>
      <c r="R13" s="99"/>
      <c r="S13" s="99"/>
      <c r="T13" s="26">
        <v>32</v>
      </c>
      <c r="U13" s="26">
        <v>35</v>
      </c>
      <c r="V13" s="26">
        <v>42</v>
      </c>
      <c r="W13" s="26">
        <v>45</v>
      </c>
      <c r="X13" s="26">
        <v>12</v>
      </c>
      <c r="Y13" s="26">
        <v>800</v>
      </c>
      <c r="Z13" s="10"/>
      <c r="AA13" s="27">
        <v>858</v>
      </c>
      <c r="AB13" s="29">
        <f t="shared" si="1"/>
        <v>21.5</v>
      </c>
    </row>
    <row r="14" spans="1:28" ht="15.75" customHeight="1">
      <c r="A14" s="25" t="s">
        <v>840</v>
      </c>
      <c r="B14" s="10">
        <v>23</v>
      </c>
      <c r="C14" s="10">
        <v>25</v>
      </c>
      <c r="D14" s="11">
        <v>30</v>
      </c>
      <c r="E14" s="11">
        <v>40</v>
      </c>
      <c r="F14" s="81">
        <v>1</v>
      </c>
      <c r="G14" s="81">
        <v>1</v>
      </c>
      <c r="H14" s="82">
        <v>9</v>
      </c>
      <c r="I14" s="82">
        <v>11</v>
      </c>
      <c r="J14" s="82">
        <v>15</v>
      </c>
      <c r="K14" s="82">
        <v>16</v>
      </c>
      <c r="L14" s="98">
        <v>5</v>
      </c>
      <c r="M14" s="98">
        <v>6</v>
      </c>
      <c r="N14" s="98">
        <v>8</v>
      </c>
      <c r="O14" s="98">
        <v>9</v>
      </c>
      <c r="P14" s="26">
        <v>72</v>
      </c>
      <c r="Q14" s="26">
        <v>75</v>
      </c>
      <c r="R14" s="99"/>
      <c r="S14" s="99"/>
      <c r="T14" s="26">
        <v>37</v>
      </c>
      <c r="U14" s="26">
        <v>40</v>
      </c>
      <c r="V14" s="26">
        <v>47</v>
      </c>
      <c r="W14" s="26">
        <v>50</v>
      </c>
      <c r="X14" s="26">
        <v>14</v>
      </c>
      <c r="Y14" s="26">
        <v>900</v>
      </c>
      <c r="Z14" s="10"/>
      <c r="AA14" s="27">
        <v>-107</v>
      </c>
      <c r="AB14" s="29">
        <f t="shared" si="1"/>
        <v>24</v>
      </c>
    </row>
    <row r="15" spans="1:28" ht="15.75" customHeight="1">
      <c r="A15" s="32" t="s">
        <v>841</v>
      </c>
      <c r="B15" s="10">
        <v>26</v>
      </c>
      <c r="C15" s="10">
        <v>30</v>
      </c>
      <c r="D15" s="11">
        <v>22</v>
      </c>
      <c r="E15" s="11">
        <v>32</v>
      </c>
      <c r="F15" s="81">
        <v>2</v>
      </c>
      <c r="G15" s="81">
        <v>2</v>
      </c>
      <c r="H15" s="82">
        <v>12</v>
      </c>
      <c r="I15" s="82">
        <v>14</v>
      </c>
      <c r="J15" s="82">
        <v>17</v>
      </c>
      <c r="K15" s="82">
        <v>20</v>
      </c>
      <c r="L15" s="98">
        <v>1</v>
      </c>
      <c r="M15" s="98">
        <v>2</v>
      </c>
      <c r="N15" s="98">
        <v>3</v>
      </c>
      <c r="O15" s="98">
        <v>4</v>
      </c>
      <c r="P15" s="26">
        <v>47</v>
      </c>
      <c r="Q15" s="26">
        <v>50</v>
      </c>
      <c r="R15" s="99"/>
      <c r="S15" s="99"/>
      <c r="T15" s="26"/>
      <c r="U15" s="26"/>
      <c r="V15" s="26">
        <v>50</v>
      </c>
      <c r="W15" s="26">
        <v>55</v>
      </c>
      <c r="X15" s="26">
        <v>16</v>
      </c>
      <c r="Y15" s="26">
        <v>1000</v>
      </c>
      <c r="Z15" s="33">
        <f>'uID''s'!G362</f>
        <v>2164</v>
      </c>
      <c r="AA15" s="27">
        <v>1922</v>
      </c>
      <c r="AB15" s="29">
        <f t="shared" si="1"/>
        <v>28</v>
      </c>
    </row>
    <row r="16" spans="1:28" ht="15.75" customHeight="1">
      <c r="A16" s="32" t="s">
        <v>842</v>
      </c>
      <c r="B16" s="10">
        <v>20</v>
      </c>
      <c r="C16" s="10">
        <v>23</v>
      </c>
      <c r="D16" s="11">
        <v>27</v>
      </c>
      <c r="E16" s="11">
        <v>36</v>
      </c>
      <c r="F16" s="81">
        <v>2</v>
      </c>
      <c r="G16" s="81">
        <v>2</v>
      </c>
      <c r="H16" s="82">
        <v>8</v>
      </c>
      <c r="I16" s="82">
        <v>10</v>
      </c>
      <c r="J16" s="82">
        <v>12</v>
      </c>
      <c r="K16" s="82">
        <v>14</v>
      </c>
      <c r="L16" s="98">
        <v>7</v>
      </c>
      <c r="M16" s="98">
        <v>9</v>
      </c>
      <c r="N16" s="98">
        <v>10</v>
      </c>
      <c r="O16" s="98">
        <v>12</v>
      </c>
      <c r="P16" s="26">
        <v>77</v>
      </c>
      <c r="Q16" s="26">
        <v>80</v>
      </c>
      <c r="R16" s="99">
        <v>2</v>
      </c>
      <c r="S16" s="99">
        <v>3</v>
      </c>
      <c r="T16" s="26"/>
      <c r="U16" s="26"/>
      <c r="V16" s="26"/>
      <c r="W16" s="26"/>
      <c r="X16" s="26">
        <v>19</v>
      </c>
      <c r="Y16" s="26">
        <v>1200</v>
      </c>
      <c r="Z16" s="33"/>
      <c r="AA16" s="27">
        <v>56</v>
      </c>
      <c r="AB16" s="29"/>
    </row>
    <row r="17" spans="1:28" ht="15.75" customHeight="1">
      <c r="A17" s="25" t="s">
        <v>843</v>
      </c>
      <c r="B17" s="10">
        <v>26</v>
      </c>
      <c r="C17" s="10">
        <v>30</v>
      </c>
      <c r="D17" s="11">
        <v>33</v>
      </c>
      <c r="E17" s="11">
        <v>43</v>
      </c>
      <c r="F17" s="81">
        <v>1</v>
      </c>
      <c r="G17" s="81">
        <v>1</v>
      </c>
      <c r="H17" s="82">
        <v>10</v>
      </c>
      <c r="I17" s="82">
        <v>12</v>
      </c>
      <c r="J17" s="82">
        <v>14</v>
      </c>
      <c r="K17" s="82">
        <v>17</v>
      </c>
      <c r="L17" s="98">
        <v>5</v>
      </c>
      <c r="M17" s="98">
        <v>6</v>
      </c>
      <c r="N17" s="98">
        <v>9</v>
      </c>
      <c r="O17" s="98">
        <v>11</v>
      </c>
      <c r="P17" s="26">
        <v>87</v>
      </c>
      <c r="Q17" s="26">
        <v>90</v>
      </c>
      <c r="R17" s="99"/>
      <c r="S17" s="99"/>
      <c r="T17" s="26">
        <v>52</v>
      </c>
      <c r="U17" s="26">
        <v>55</v>
      </c>
      <c r="V17" s="26">
        <v>67</v>
      </c>
      <c r="W17" s="26">
        <v>70</v>
      </c>
      <c r="X17" s="26">
        <v>16</v>
      </c>
      <c r="Y17" s="26">
        <v>1100</v>
      </c>
      <c r="Z17" s="10"/>
      <c r="AA17" s="27"/>
      <c r="AB17" s="29">
        <f aca="true" t="shared" si="2" ref="AB17:AB41">(B17+C17)/2</f>
        <v>28</v>
      </c>
    </row>
    <row r="18" spans="1:28" ht="15.75" customHeight="1">
      <c r="A18" s="32" t="s">
        <v>844</v>
      </c>
      <c r="B18" s="10">
        <v>32</v>
      </c>
      <c r="C18" s="10">
        <v>38</v>
      </c>
      <c r="D18" s="11">
        <v>34</v>
      </c>
      <c r="E18" s="11">
        <v>44</v>
      </c>
      <c r="F18" s="81">
        <v>3</v>
      </c>
      <c r="G18" s="81">
        <v>3</v>
      </c>
      <c r="H18" s="82">
        <v>12</v>
      </c>
      <c r="I18" s="82">
        <v>14</v>
      </c>
      <c r="J18" s="82">
        <v>16</v>
      </c>
      <c r="K18" s="82">
        <v>20</v>
      </c>
      <c r="L18" s="98">
        <v>2</v>
      </c>
      <c r="M18" s="98">
        <v>4</v>
      </c>
      <c r="N18" s="98">
        <v>6</v>
      </c>
      <c r="O18" s="98">
        <v>7</v>
      </c>
      <c r="P18" s="26">
        <v>95</v>
      </c>
      <c r="Q18" s="26">
        <v>100</v>
      </c>
      <c r="R18" s="99"/>
      <c r="S18" s="99"/>
      <c r="T18" s="26">
        <v>72</v>
      </c>
      <c r="U18" s="26">
        <v>75</v>
      </c>
      <c r="V18" s="26"/>
      <c r="W18" s="26"/>
      <c r="X18" s="26">
        <v>14</v>
      </c>
      <c r="Y18" s="26">
        <v>1300</v>
      </c>
      <c r="Z18" s="33">
        <f>'uID''s'!G371</f>
        <v>2173</v>
      </c>
      <c r="AA18" s="27">
        <v>1941</v>
      </c>
      <c r="AB18" s="29">
        <f t="shared" si="2"/>
        <v>35</v>
      </c>
    </row>
    <row r="19" spans="1:28" ht="15.75" customHeight="1">
      <c r="A19" s="25" t="s">
        <v>845</v>
      </c>
      <c r="B19" s="10">
        <v>31</v>
      </c>
      <c r="C19" s="10">
        <v>33</v>
      </c>
      <c r="D19" s="11">
        <v>32</v>
      </c>
      <c r="E19" s="11">
        <v>46</v>
      </c>
      <c r="F19" s="81">
        <v>3</v>
      </c>
      <c r="G19" s="81">
        <v>3</v>
      </c>
      <c r="H19" s="82">
        <v>10</v>
      </c>
      <c r="I19" s="82">
        <v>13</v>
      </c>
      <c r="J19" s="82">
        <v>15</v>
      </c>
      <c r="K19" s="82">
        <v>18</v>
      </c>
      <c r="L19" s="98">
        <v>2</v>
      </c>
      <c r="M19" s="98">
        <v>3</v>
      </c>
      <c r="N19" s="98">
        <v>5</v>
      </c>
      <c r="O19" s="98">
        <v>6</v>
      </c>
      <c r="P19" s="26">
        <v>100</v>
      </c>
      <c r="Q19" s="26">
        <v>105</v>
      </c>
      <c r="R19" s="99"/>
      <c r="S19" s="99"/>
      <c r="T19" s="26">
        <v>57</v>
      </c>
      <c r="U19" s="26">
        <v>60</v>
      </c>
      <c r="V19" s="26"/>
      <c r="W19" s="26"/>
      <c r="X19" s="26">
        <v>11</v>
      </c>
      <c r="Y19" s="26">
        <v>1300</v>
      </c>
      <c r="Z19" s="10" t="s">
        <v>94</v>
      </c>
      <c r="AA19" s="27">
        <v>1144</v>
      </c>
      <c r="AB19" s="29">
        <f t="shared" si="2"/>
        <v>32</v>
      </c>
    </row>
    <row r="20" spans="1:28" ht="15.75" customHeight="1">
      <c r="A20" s="25" t="s">
        <v>846</v>
      </c>
      <c r="B20" s="10">
        <v>35</v>
      </c>
      <c r="C20" s="10">
        <v>37</v>
      </c>
      <c r="D20" s="11">
        <v>35</v>
      </c>
      <c r="E20" s="11">
        <v>45</v>
      </c>
      <c r="F20" s="81">
        <v>4</v>
      </c>
      <c r="G20" s="81">
        <v>5</v>
      </c>
      <c r="H20" s="82">
        <v>11</v>
      </c>
      <c r="I20" s="82">
        <v>14</v>
      </c>
      <c r="J20" s="82">
        <v>16</v>
      </c>
      <c r="K20" s="82">
        <v>19</v>
      </c>
      <c r="L20" s="98">
        <v>2</v>
      </c>
      <c r="M20" s="98">
        <v>4</v>
      </c>
      <c r="N20" s="98">
        <v>6</v>
      </c>
      <c r="O20" s="98">
        <v>7</v>
      </c>
      <c r="P20" s="26">
        <v>113</v>
      </c>
      <c r="Q20" s="26">
        <v>117</v>
      </c>
      <c r="R20" s="99"/>
      <c r="S20" s="99"/>
      <c r="T20" s="26">
        <v>62</v>
      </c>
      <c r="U20" s="26">
        <v>65</v>
      </c>
      <c r="V20" s="26"/>
      <c r="W20" s="26"/>
      <c r="X20" s="26">
        <v>15</v>
      </c>
      <c r="Y20" s="26">
        <v>1360</v>
      </c>
      <c r="Z20" s="10"/>
      <c r="AA20" s="27">
        <v>3352</v>
      </c>
      <c r="AB20" s="29">
        <f t="shared" si="2"/>
        <v>36</v>
      </c>
    </row>
    <row r="21" spans="1:28" ht="15.75" customHeight="1">
      <c r="A21" s="25" t="s">
        <v>847</v>
      </c>
      <c r="B21" s="10">
        <v>33</v>
      </c>
      <c r="C21" s="10">
        <v>37</v>
      </c>
      <c r="D21" s="11">
        <v>35</v>
      </c>
      <c r="E21" s="11">
        <v>45</v>
      </c>
      <c r="F21" s="81">
        <v>5</v>
      </c>
      <c r="G21" s="81">
        <v>6</v>
      </c>
      <c r="H21" s="82">
        <v>12</v>
      </c>
      <c r="I21" s="82">
        <v>15</v>
      </c>
      <c r="J21" s="82">
        <v>17</v>
      </c>
      <c r="K21" s="82">
        <v>20</v>
      </c>
      <c r="L21" s="98">
        <v>3</v>
      </c>
      <c r="M21" s="98">
        <v>4</v>
      </c>
      <c r="N21" s="98">
        <v>6</v>
      </c>
      <c r="O21" s="98">
        <v>8</v>
      </c>
      <c r="P21" s="26">
        <v>116</v>
      </c>
      <c r="Q21" s="26">
        <v>120</v>
      </c>
      <c r="R21" s="99"/>
      <c r="S21" s="99"/>
      <c r="T21" s="26"/>
      <c r="U21" s="26"/>
      <c r="V21" s="26">
        <v>86</v>
      </c>
      <c r="W21" s="26">
        <v>90</v>
      </c>
      <c r="X21" s="26">
        <v>12</v>
      </c>
      <c r="Y21" s="26">
        <v>1300</v>
      </c>
      <c r="Z21" s="10"/>
      <c r="AA21" s="27"/>
      <c r="AB21" s="29">
        <f t="shared" si="2"/>
        <v>35</v>
      </c>
    </row>
    <row r="22" spans="1:28" ht="15.75" customHeight="1">
      <c r="A22" s="25" t="s">
        <v>848</v>
      </c>
      <c r="B22" s="10">
        <v>38</v>
      </c>
      <c r="C22" s="10">
        <v>40</v>
      </c>
      <c r="D22" s="11">
        <v>37</v>
      </c>
      <c r="E22" s="11">
        <v>47</v>
      </c>
      <c r="F22" s="81">
        <v>6</v>
      </c>
      <c r="G22" s="81">
        <v>6</v>
      </c>
      <c r="H22" s="82">
        <v>13</v>
      </c>
      <c r="I22" s="82">
        <v>16</v>
      </c>
      <c r="J22" s="82">
        <v>18</v>
      </c>
      <c r="K22" s="82">
        <v>21</v>
      </c>
      <c r="L22" s="98">
        <v>3</v>
      </c>
      <c r="M22" s="98">
        <v>5</v>
      </c>
      <c r="N22" s="98">
        <v>7</v>
      </c>
      <c r="O22" s="98">
        <v>8</v>
      </c>
      <c r="P22" s="26">
        <v>126</v>
      </c>
      <c r="Q22" s="26">
        <v>130</v>
      </c>
      <c r="R22" s="99"/>
      <c r="S22" s="99"/>
      <c r="T22" s="26">
        <v>66</v>
      </c>
      <c r="U22" s="26">
        <v>70</v>
      </c>
      <c r="V22" s="26"/>
      <c r="W22" s="26"/>
      <c r="X22" s="26">
        <v>17</v>
      </c>
      <c r="Y22" s="26">
        <v>1400</v>
      </c>
      <c r="Z22" s="10"/>
      <c r="AA22" s="27">
        <v>768</v>
      </c>
      <c r="AB22" s="29">
        <f t="shared" si="2"/>
        <v>39</v>
      </c>
    </row>
    <row r="23" spans="1:28" ht="15.75" customHeight="1">
      <c r="A23" s="32" t="s">
        <v>849</v>
      </c>
      <c r="B23" s="10">
        <v>42</v>
      </c>
      <c r="C23" s="10">
        <v>46</v>
      </c>
      <c r="D23" s="11">
        <v>38</v>
      </c>
      <c r="E23" s="11">
        <v>48</v>
      </c>
      <c r="F23" s="81">
        <v>7</v>
      </c>
      <c r="G23" s="81">
        <v>8</v>
      </c>
      <c r="H23" s="82">
        <v>15</v>
      </c>
      <c r="I23" s="82">
        <v>18</v>
      </c>
      <c r="J23" s="82">
        <v>20</v>
      </c>
      <c r="K23" s="82">
        <v>25</v>
      </c>
      <c r="L23" s="98">
        <v>2</v>
      </c>
      <c r="M23" s="98">
        <v>3</v>
      </c>
      <c r="N23" s="98">
        <v>5</v>
      </c>
      <c r="O23" s="98">
        <v>11</v>
      </c>
      <c r="P23" s="26">
        <v>129</v>
      </c>
      <c r="Q23" s="26">
        <v>134</v>
      </c>
      <c r="R23" s="99"/>
      <c r="S23" s="99"/>
      <c r="T23" s="26"/>
      <c r="U23" s="26"/>
      <c r="V23" s="26">
        <v>73</v>
      </c>
      <c r="W23" s="26">
        <v>80</v>
      </c>
      <c r="X23" s="26">
        <v>18</v>
      </c>
      <c r="Y23" s="26">
        <v>1500</v>
      </c>
      <c r="Z23" s="33">
        <f>'uID''s'!G367</f>
        <v>2169</v>
      </c>
      <c r="AA23" s="27">
        <v>2377</v>
      </c>
      <c r="AB23" s="29">
        <f t="shared" si="2"/>
        <v>44</v>
      </c>
    </row>
    <row r="24" spans="1:28" ht="15.75" customHeight="1">
      <c r="A24" s="25" t="s">
        <v>850</v>
      </c>
      <c r="B24" s="10">
        <v>41</v>
      </c>
      <c r="C24" s="10">
        <v>45</v>
      </c>
      <c r="D24" s="11">
        <v>39</v>
      </c>
      <c r="E24" s="11">
        <v>49</v>
      </c>
      <c r="F24" s="81">
        <v>7</v>
      </c>
      <c r="G24" s="81">
        <v>8</v>
      </c>
      <c r="H24" s="82">
        <v>14</v>
      </c>
      <c r="I24" s="82">
        <v>17</v>
      </c>
      <c r="J24" s="82">
        <v>19</v>
      </c>
      <c r="K24" s="82">
        <v>22</v>
      </c>
      <c r="L24" s="98">
        <v>4</v>
      </c>
      <c r="M24" s="98">
        <v>5</v>
      </c>
      <c r="N24" s="98">
        <v>7</v>
      </c>
      <c r="O24" s="98">
        <v>9</v>
      </c>
      <c r="P24" s="26">
        <v>96</v>
      </c>
      <c r="Q24" s="26">
        <v>100</v>
      </c>
      <c r="R24" s="99"/>
      <c r="S24" s="99"/>
      <c r="T24" s="26"/>
      <c r="U24" s="26"/>
      <c r="V24" s="26">
        <v>136</v>
      </c>
      <c r="W24" s="26">
        <v>140</v>
      </c>
      <c r="X24" s="26">
        <v>20</v>
      </c>
      <c r="Y24" s="26">
        <v>1600</v>
      </c>
      <c r="Z24" s="10"/>
      <c r="AA24" s="27">
        <v>869</v>
      </c>
      <c r="AB24" s="29">
        <f t="shared" si="2"/>
        <v>43</v>
      </c>
    </row>
    <row r="25" spans="1:28" ht="15.75" customHeight="1">
      <c r="A25" s="25" t="s">
        <v>851</v>
      </c>
      <c r="B25" s="10">
        <v>42</v>
      </c>
      <c r="C25" s="10">
        <v>45</v>
      </c>
      <c r="D25" s="11">
        <v>40</v>
      </c>
      <c r="E25" s="11">
        <v>50</v>
      </c>
      <c r="F25" s="81">
        <v>8</v>
      </c>
      <c r="G25" s="81">
        <v>9</v>
      </c>
      <c r="H25" s="82">
        <v>4</v>
      </c>
      <c r="I25" s="82">
        <v>6</v>
      </c>
      <c r="J25" s="82">
        <v>8</v>
      </c>
      <c r="K25" s="82">
        <v>9</v>
      </c>
      <c r="L25" s="98">
        <v>15</v>
      </c>
      <c r="M25" s="98">
        <v>18</v>
      </c>
      <c r="N25" s="98">
        <v>20</v>
      </c>
      <c r="O25" s="98">
        <v>23</v>
      </c>
      <c r="P25" s="26">
        <v>146</v>
      </c>
      <c r="Q25" s="26">
        <v>150</v>
      </c>
      <c r="R25" s="99"/>
      <c r="S25" s="99"/>
      <c r="T25" s="26">
        <v>81</v>
      </c>
      <c r="U25" s="26">
        <v>85</v>
      </c>
      <c r="V25" s="26"/>
      <c r="W25" s="26"/>
      <c r="X25" s="26">
        <v>24</v>
      </c>
      <c r="Y25" s="26">
        <v>1800</v>
      </c>
      <c r="Z25" s="10"/>
      <c r="AA25" s="27">
        <v>34</v>
      </c>
      <c r="AB25" s="29">
        <f t="shared" si="2"/>
        <v>43.5</v>
      </c>
    </row>
    <row r="26" spans="1:28" ht="15.75" customHeight="1">
      <c r="A26" s="25" t="s">
        <v>852</v>
      </c>
      <c r="B26" s="10">
        <v>46</v>
      </c>
      <c r="C26" s="10">
        <v>50</v>
      </c>
      <c r="D26" s="11">
        <v>45</v>
      </c>
      <c r="E26" s="11">
        <v>55</v>
      </c>
      <c r="F26" s="81">
        <v>6</v>
      </c>
      <c r="G26" s="81">
        <v>7</v>
      </c>
      <c r="H26" s="82">
        <v>20</v>
      </c>
      <c r="I26" s="82">
        <v>23</v>
      </c>
      <c r="J26" s="82">
        <v>25</v>
      </c>
      <c r="K26" s="82">
        <v>27</v>
      </c>
      <c r="L26" s="98">
        <v>7</v>
      </c>
      <c r="M26" s="98">
        <v>8</v>
      </c>
      <c r="N26" s="98">
        <v>10</v>
      </c>
      <c r="O26" s="98">
        <v>12</v>
      </c>
      <c r="P26" s="26">
        <v>156</v>
      </c>
      <c r="Q26" s="26">
        <v>160</v>
      </c>
      <c r="R26" s="99"/>
      <c r="S26" s="99"/>
      <c r="T26" s="26">
        <v>76</v>
      </c>
      <c r="U26" s="26">
        <v>80</v>
      </c>
      <c r="V26" s="26">
        <v>116</v>
      </c>
      <c r="W26" s="26">
        <v>120</v>
      </c>
      <c r="X26" s="26">
        <v>15</v>
      </c>
      <c r="Y26" s="26">
        <v>2000</v>
      </c>
      <c r="Z26" s="10">
        <v>2004</v>
      </c>
      <c r="AA26" s="27">
        <v>36</v>
      </c>
      <c r="AB26" s="29">
        <f t="shared" si="2"/>
        <v>48</v>
      </c>
    </row>
    <row r="27" spans="1:28" ht="15.75" customHeight="1">
      <c r="A27" s="25" t="s">
        <v>853</v>
      </c>
      <c r="B27" s="10">
        <v>51</v>
      </c>
      <c r="C27" s="10">
        <v>55</v>
      </c>
      <c r="D27" s="11">
        <v>50</v>
      </c>
      <c r="E27" s="11">
        <v>60</v>
      </c>
      <c r="F27" s="81">
        <v>9</v>
      </c>
      <c r="G27" s="81">
        <v>10</v>
      </c>
      <c r="H27" s="82">
        <v>18</v>
      </c>
      <c r="I27" s="82">
        <v>21</v>
      </c>
      <c r="J27" s="82">
        <v>23</v>
      </c>
      <c r="K27" s="82">
        <v>25</v>
      </c>
      <c r="L27" s="98">
        <v>5</v>
      </c>
      <c r="M27" s="98">
        <v>6</v>
      </c>
      <c r="N27" s="98">
        <v>8</v>
      </c>
      <c r="O27" s="98">
        <v>9</v>
      </c>
      <c r="P27" s="26">
        <v>136</v>
      </c>
      <c r="Q27" s="26">
        <v>140</v>
      </c>
      <c r="R27" s="99">
        <v>1</v>
      </c>
      <c r="S27" s="99">
        <v>1</v>
      </c>
      <c r="T27" s="26"/>
      <c r="U27" s="26"/>
      <c r="V27" s="26">
        <v>166</v>
      </c>
      <c r="W27" s="26">
        <v>170</v>
      </c>
      <c r="X27" s="26">
        <v>25</v>
      </c>
      <c r="Y27" s="26">
        <v>3000</v>
      </c>
      <c r="Z27" s="10"/>
      <c r="AA27" s="27">
        <v>1217</v>
      </c>
      <c r="AB27" s="29">
        <f t="shared" si="2"/>
        <v>53</v>
      </c>
    </row>
    <row r="28" spans="1:28" ht="15.75" customHeight="1">
      <c r="A28" s="32" t="s">
        <v>854</v>
      </c>
      <c r="B28" s="10">
        <v>61</v>
      </c>
      <c r="C28" s="10">
        <v>64</v>
      </c>
      <c r="D28" s="11">
        <v>48</v>
      </c>
      <c r="E28" s="11">
        <v>53</v>
      </c>
      <c r="F28" s="81">
        <v>11</v>
      </c>
      <c r="G28" s="81">
        <v>13</v>
      </c>
      <c r="H28" s="82">
        <v>19</v>
      </c>
      <c r="I28" s="82">
        <v>22</v>
      </c>
      <c r="J28" s="82">
        <v>24</v>
      </c>
      <c r="K28" s="82">
        <v>27</v>
      </c>
      <c r="L28" s="98">
        <v>4</v>
      </c>
      <c r="M28" s="98">
        <v>5</v>
      </c>
      <c r="N28" s="98">
        <v>7</v>
      </c>
      <c r="O28" s="98">
        <v>17</v>
      </c>
      <c r="P28" s="26">
        <v>171</v>
      </c>
      <c r="Q28" s="26">
        <v>175</v>
      </c>
      <c r="R28" s="99"/>
      <c r="S28" s="99"/>
      <c r="T28" s="26"/>
      <c r="U28" s="26"/>
      <c r="V28" s="26">
        <v>156</v>
      </c>
      <c r="W28" s="26">
        <v>160</v>
      </c>
      <c r="X28" s="26">
        <v>23</v>
      </c>
      <c r="Y28" s="26">
        <v>2600</v>
      </c>
      <c r="Z28" s="10"/>
      <c r="AA28" s="27">
        <v>2376</v>
      </c>
      <c r="AB28" s="29">
        <f t="shared" si="2"/>
        <v>62.5</v>
      </c>
    </row>
    <row r="29" spans="1:28" ht="15.75" customHeight="1">
      <c r="A29" s="25" t="s">
        <v>855</v>
      </c>
      <c r="B29" s="10">
        <v>57</v>
      </c>
      <c r="C29" s="10">
        <v>62</v>
      </c>
      <c r="D29" s="11">
        <v>55</v>
      </c>
      <c r="E29" s="11">
        <v>65</v>
      </c>
      <c r="F29" s="81">
        <v>15</v>
      </c>
      <c r="G29" s="81">
        <v>18</v>
      </c>
      <c r="H29" s="82">
        <v>8</v>
      </c>
      <c r="I29" s="82">
        <v>10</v>
      </c>
      <c r="J29" s="82">
        <v>12</v>
      </c>
      <c r="K29" s="82">
        <v>16</v>
      </c>
      <c r="L29" s="98">
        <v>10</v>
      </c>
      <c r="M29" s="98">
        <v>11</v>
      </c>
      <c r="N29" s="98">
        <v>12</v>
      </c>
      <c r="O29" s="98">
        <v>15</v>
      </c>
      <c r="P29" s="26">
        <v>175</v>
      </c>
      <c r="Q29" s="26">
        <v>180</v>
      </c>
      <c r="R29" s="99"/>
      <c r="S29" s="99"/>
      <c r="T29" s="26"/>
      <c r="U29" s="26"/>
      <c r="V29" s="26">
        <v>150</v>
      </c>
      <c r="W29" s="26">
        <v>155</v>
      </c>
      <c r="X29" s="26">
        <v>24</v>
      </c>
      <c r="Y29" s="26">
        <v>2200</v>
      </c>
      <c r="Z29" s="10"/>
      <c r="AA29" s="27">
        <v>2826</v>
      </c>
      <c r="AB29" s="29">
        <f t="shared" si="2"/>
        <v>59.5</v>
      </c>
    </row>
    <row r="30" spans="1:28" ht="15.75" customHeight="1">
      <c r="A30" s="32" t="s">
        <v>856</v>
      </c>
      <c r="B30" s="10">
        <v>73</v>
      </c>
      <c r="C30" s="10">
        <v>80</v>
      </c>
      <c r="D30" s="11">
        <v>43</v>
      </c>
      <c r="E30" s="11">
        <v>51</v>
      </c>
      <c r="F30" s="81">
        <v>12</v>
      </c>
      <c r="G30" s="81">
        <v>14</v>
      </c>
      <c r="H30" s="82">
        <v>11</v>
      </c>
      <c r="I30" s="82">
        <v>14</v>
      </c>
      <c r="J30" s="82">
        <v>17</v>
      </c>
      <c r="K30" s="82">
        <v>19</v>
      </c>
      <c r="L30" s="98">
        <v>10</v>
      </c>
      <c r="M30" s="98">
        <v>12</v>
      </c>
      <c r="N30" s="98">
        <v>13</v>
      </c>
      <c r="O30" s="98">
        <v>16</v>
      </c>
      <c r="P30" s="26">
        <v>165</v>
      </c>
      <c r="Q30" s="26">
        <v>170</v>
      </c>
      <c r="R30" s="99"/>
      <c r="S30" s="99"/>
      <c r="T30" s="26">
        <v>90</v>
      </c>
      <c r="U30" s="26">
        <v>95</v>
      </c>
      <c r="V30" s="26"/>
      <c r="W30" s="26"/>
      <c r="X30" s="26">
        <v>27</v>
      </c>
      <c r="Y30" s="26">
        <v>2500</v>
      </c>
      <c r="Z30" s="10"/>
      <c r="AA30" s="27">
        <v>2049</v>
      </c>
      <c r="AB30" s="29">
        <f t="shared" si="2"/>
        <v>76.5</v>
      </c>
    </row>
    <row r="31" spans="1:28" ht="15.75" customHeight="1">
      <c r="A31" s="25" t="s">
        <v>857</v>
      </c>
      <c r="B31" s="10">
        <v>63</v>
      </c>
      <c r="C31" s="10">
        <v>70</v>
      </c>
      <c r="D31" s="11">
        <v>45</v>
      </c>
      <c r="E31" s="11">
        <v>55</v>
      </c>
      <c r="F31" s="81">
        <v>19</v>
      </c>
      <c r="G31" s="81">
        <v>21</v>
      </c>
      <c r="H31" s="82">
        <v>15</v>
      </c>
      <c r="I31" s="82">
        <v>18</v>
      </c>
      <c r="J31" s="82">
        <v>20</v>
      </c>
      <c r="K31" s="82">
        <v>23</v>
      </c>
      <c r="L31" s="98">
        <v>1</v>
      </c>
      <c r="M31" s="98">
        <v>2</v>
      </c>
      <c r="N31" s="98">
        <v>24</v>
      </c>
      <c r="O31" s="98">
        <v>25</v>
      </c>
      <c r="P31" s="26">
        <v>185</v>
      </c>
      <c r="Q31" s="26">
        <v>190</v>
      </c>
      <c r="R31" s="99"/>
      <c r="S31" s="99"/>
      <c r="T31" s="26">
        <v>100</v>
      </c>
      <c r="U31" s="26">
        <v>105</v>
      </c>
      <c r="V31" s="26"/>
      <c r="W31" s="26"/>
      <c r="X31" s="26">
        <v>26</v>
      </c>
      <c r="Y31" s="26">
        <v>2700</v>
      </c>
      <c r="Z31" s="10"/>
      <c r="AA31" s="27">
        <v>1066</v>
      </c>
      <c r="AB31" s="29">
        <f t="shared" si="2"/>
        <v>66.5</v>
      </c>
    </row>
    <row r="32" spans="1:28" ht="15.75" customHeight="1">
      <c r="A32" s="25" t="s">
        <v>858</v>
      </c>
      <c r="B32" s="10">
        <v>71</v>
      </c>
      <c r="C32" s="10">
        <v>77</v>
      </c>
      <c r="D32" s="11">
        <v>56</v>
      </c>
      <c r="E32" s="11">
        <v>66</v>
      </c>
      <c r="F32" s="81">
        <v>21</v>
      </c>
      <c r="G32" s="81">
        <v>23</v>
      </c>
      <c r="H32" s="82">
        <v>16</v>
      </c>
      <c r="I32" s="82">
        <v>19</v>
      </c>
      <c r="J32" s="82">
        <v>21</v>
      </c>
      <c r="K32" s="82">
        <v>24</v>
      </c>
      <c r="L32" s="98">
        <v>0</v>
      </c>
      <c r="M32" s="98">
        <v>0</v>
      </c>
      <c r="N32" s="98">
        <v>26</v>
      </c>
      <c r="O32" s="98">
        <v>28</v>
      </c>
      <c r="P32" s="26">
        <v>195</v>
      </c>
      <c r="Q32" s="26">
        <v>200</v>
      </c>
      <c r="R32" s="99"/>
      <c r="S32" s="99"/>
      <c r="T32" s="26">
        <v>110</v>
      </c>
      <c r="U32" s="26">
        <v>115</v>
      </c>
      <c r="V32" s="26"/>
      <c r="W32" s="26"/>
      <c r="X32" s="26">
        <v>21</v>
      </c>
      <c r="Y32" s="26">
        <v>3600</v>
      </c>
      <c r="Z32" s="10"/>
      <c r="AA32" s="27">
        <v>583</v>
      </c>
      <c r="AB32" s="29">
        <f t="shared" si="2"/>
        <v>74</v>
      </c>
    </row>
    <row r="33" spans="1:28" ht="15.75" customHeight="1">
      <c r="A33" s="25" t="s">
        <v>859</v>
      </c>
      <c r="B33" s="10">
        <v>78</v>
      </c>
      <c r="C33" s="10">
        <v>85</v>
      </c>
      <c r="D33" s="11">
        <v>60</v>
      </c>
      <c r="E33" s="11">
        <v>70</v>
      </c>
      <c r="F33" s="81">
        <v>23</v>
      </c>
      <c r="G33" s="81">
        <v>25</v>
      </c>
      <c r="H33" s="82">
        <v>15</v>
      </c>
      <c r="I33" s="82">
        <v>17</v>
      </c>
      <c r="J33" s="82">
        <v>19</v>
      </c>
      <c r="K33" s="82">
        <v>23</v>
      </c>
      <c r="L33" s="98">
        <v>4</v>
      </c>
      <c r="M33" s="98">
        <v>6</v>
      </c>
      <c r="N33" s="98">
        <v>22</v>
      </c>
      <c r="O33" s="98">
        <v>24</v>
      </c>
      <c r="P33" s="26">
        <v>205</v>
      </c>
      <c r="Q33" s="26">
        <v>210</v>
      </c>
      <c r="R33" s="99"/>
      <c r="S33" s="99"/>
      <c r="T33" s="26"/>
      <c r="U33" s="26"/>
      <c r="V33" s="26">
        <v>185</v>
      </c>
      <c r="W33" s="26">
        <v>190</v>
      </c>
      <c r="X33" s="26">
        <v>29</v>
      </c>
      <c r="Y33" s="26">
        <v>4000</v>
      </c>
      <c r="Z33" s="10" t="s">
        <v>94</v>
      </c>
      <c r="AA33" s="27">
        <v>57</v>
      </c>
      <c r="AB33" s="29">
        <f t="shared" si="2"/>
        <v>81.5</v>
      </c>
    </row>
    <row r="34" spans="1:28" ht="15.75" customHeight="1">
      <c r="A34" s="32" t="s">
        <v>860</v>
      </c>
      <c r="B34" s="10">
        <v>81</v>
      </c>
      <c r="C34" s="10">
        <v>86</v>
      </c>
      <c r="D34" s="11">
        <v>61</v>
      </c>
      <c r="E34" s="11">
        <v>65</v>
      </c>
      <c r="F34" s="81">
        <v>22</v>
      </c>
      <c r="G34" s="81">
        <v>27</v>
      </c>
      <c r="H34" s="82">
        <v>14</v>
      </c>
      <c r="I34" s="82">
        <v>18</v>
      </c>
      <c r="J34" s="82">
        <v>19</v>
      </c>
      <c r="K34" s="82">
        <v>21</v>
      </c>
      <c r="L34" s="98">
        <v>11</v>
      </c>
      <c r="M34" s="98">
        <v>13</v>
      </c>
      <c r="N34" s="98">
        <v>14</v>
      </c>
      <c r="O34" s="98">
        <v>17</v>
      </c>
      <c r="P34" s="26">
        <v>210</v>
      </c>
      <c r="Q34" s="26">
        <v>215</v>
      </c>
      <c r="R34" s="99">
        <v>3</v>
      </c>
      <c r="S34" s="99">
        <v>5</v>
      </c>
      <c r="T34" s="26">
        <v>121</v>
      </c>
      <c r="U34" s="26">
        <v>125</v>
      </c>
      <c r="V34" s="26"/>
      <c r="W34" s="26"/>
      <c r="X34" s="26">
        <v>30</v>
      </c>
      <c r="Y34" s="26">
        <v>5500</v>
      </c>
      <c r="Z34" s="33">
        <f>'uID''s'!G354</f>
        <v>2156</v>
      </c>
      <c r="AA34" s="27">
        <v>2198</v>
      </c>
      <c r="AB34" s="29">
        <f t="shared" si="2"/>
        <v>83.5</v>
      </c>
    </row>
    <row r="35" spans="1:28" ht="15.75" customHeight="1">
      <c r="A35" s="32" t="s">
        <v>861</v>
      </c>
      <c r="B35" s="10">
        <v>74</v>
      </c>
      <c r="C35" s="10">
        <v>83</v>
      </c>
      <c r="D35" s="11">
        <v>51</v>
      </c>
      <c r="E35" s="11">
        <v>60</v>
      </c>
      <c r="F35" s="81">
        <v>23</v>
      </c>
      <c r="G35" s="81">
        <v>26</v>
      </c>
      <c r="H35" s="82">
        <v>12</v>
      </c>
      <c r="I35" s="82">
        <v>15</v>
      </c>
      <c r="J35" s="82">
        <v>18</v>
      </c>
      <c r="K35" s="82">
        <v>23</v>
      </c>
      <c r="L35" s="98">
        <v>4</v>
      </c>
      <c r="M35" s="98">
        <v>7</v>
      </c>
      <c r="N35" s="98">
        <v>21</v>
      </c>
      <c r="O35" s="98">
        <v>24</v>
      </c>
      <c r="P35" s="26">
        <v>220</v>
      </c>
      <c r="Q35" s="26">
        <v>225</v>
      </c>
      <c r="R35" s="99"/>
      <c r="S35" s="99"/>
      <c r="T35" s="26">
        <v>126</v>
      </c>
      <c r="U35" s="26">
        <v>130</v>
      </c>
      <c r="V35" s="26"/>
      <c r="W35" s="26"/>
      <c r="X35" s="26">
        <v>26</v>
      </c>
      <c r="Y35" s="26">
        <v>3000</v>
      </c>
      <c r="Z35" s="10"/>
      <c r="AA35" s="27">
        <v>2432</v>
      </c>
      <c r="AB35" s="29">
        <f t="shared" si="2"/>
        <v>78.5</v>
      </c>
    </row>
    <row r="36" spans="1:28" ht="15.75" customHeight="1">
      <c r="A36" s="25" t="s">
        <v>862</v>
      </c>
      <c r="B36" s="10">
        <v>78</v>
      </c>
      <c r="C36" s="10">
        <v>85</v>
      </c>
      <c r="D36" s="11">
        <v>64</v>
      </c>
      <c r="E36" s="11">
        <v>74</v>
      </c>
      <c r="F36" s="81">
        <v>23</v>
      </c>
      <c r="G36" s="81">
        <v>25</v>
      </c>
      <c r="H36" s="82">
        <v>17</v>
      </c>
      <c r="I36" s="82">
        <v>20</v>
      </c>
      <c r="J36" s="82">
        <v>22</v>
      </c>
      <c r="K36" s="82">
        <v>25</v>
      </c>
      <c r="L36" s="98">
        <v>0</v>
      </c>
      <c r="M36" s="98">
        <v>0</v>
      </c>
      <c r="N36" s="98">
        <v>29</v>
      </c>
      <c r="O36" s="98">
        <v>31</v>
      </c>
      <c r="P36" s="26">
        <v>215</v>
      </c>
      <c r="Q36" s="26">
        <v>220</v>
      </c>
      <c r="R36" s="99"/>
      <c r="S36" s="99"/>
      <c r="T36" s="26">
        <v>115</v>
      </c>
      <c r="U36" s="26">
        <v>120</v>
      </c>
      <c r="V36" s="26"/>
      <c r="W36" s="26"/>
      <c r="X36" s="26">
        <v>31</v>
      </c>
      <c r="Y36" s="26">
        <v>4200</v>
      </c>
      <c r="Z36" s="10">
        <v>2009</v>
      </c>
      <c r="AA36" s="27">
        <v>1741</v>
      </c>
      <c r="AB36" s="29">
        <f t="shared" si="2"/>
        <v>81.5</v>
      </c>
    </row>
    <row r="37" spans="1:28" ht="15.75" customHeight="1">
      <c r="A37" s="25" t="s">
        <v>863</v>
      </c>
      <c r="B37" s="10">
        <v>86</v>
      </c>
      <c r="C37" s="10">
        <v>92</v>
      </c>
      <c r="D37" s="11">
        <v>66</v>
      </c>
      <c r="E37" s="11">
        <v>76</v>
      </c>
      <c r="F37" s="81">
        <v>25</v>
      </c>
      <c r="G37" s="81">
        <v>27</v>
      </c>
      <c r="H37" s="82">
        <v>17</v>
      </c>
      <c r="I37" s="82">
        <v>21</v>
      </c>
      <c r="J37" s="82">
        <v>23</v>
      </c>
      <c r="K37" s="82">
        <v>26</v>
      </c>
      <c r="L37" s="98">
        <v>1</v>
      </c>
      <c r="M37" s="98">
        <v>3</v>
      </c>
      <c r="N37" s="98">
        <v>28</v>
      </c>
      <c r="O37" s="98">
        <v>30</v>
      </c>
      <c r="P37" s="26">
        <v>225</v>
      </c>
      <c r="Q37" s="26">
        <v>230</v>
      </c>
      <c r="R37" s="99"/>
      <c r="S37" s="99"/>
      <c r="T37" s="26"/>
      <c r="U37" s="26"/>
      <c r="V37" s="26">
        <v>205</v>
      </c>
      <c r="W37" s="26">
        <v>210</v>
      </c>
      <c r="X37" s="26">
        <v>32</v>
      </c>
      <c r="Y37" s="26">
        <v>4400</v>
      </c>
      <c r="Z37" s="10"/>
      <c r="AA37" s="27">
        <v>1918</v>
      </c>
      <c r="AB37" s="29">
        <f t="shared" si="2"/>
        <v>89</v>
      </c>
    </row>
    <row r="38" spans="1:28" ht="15.75" customHeight="1">
      <c r="A38" s="25" t="s">
        <v>864</v>
      </c>
      <c r="B38" s="10">
        <v>86</v>
      </c>
      <c r="C38" s="10">
        <v>93</v>
      </c>
      <c r="D38" s="11">
        <v>67</v>
      </c>
      <c r="E38" s="11">
        <v>77</v>
      </c>
      <c r="F38" s="81">
        <v>25</v>
      </c>
      <c r="G38" s="81">
        <v>27</v>
      </c>
      <c r="H38" s="82">
        <v>18</v>
      </c>
      <c r="I38" s="82">
        <v>22</v>
      </c>
      <c r="J38" s="82">
        <v>24</v>
      </c>
      <c r="K38" s="82">
        <v>27</v>
      </c>
      <c r="L38" s="98">
        <v>1</v>
      </c>
      <c r="M38" s="98">
        <v>3</v>
      </c>
      <c r="N38" s="98">
        <v>30</v>
      </c>
      <c r="O38" s="98">
        <v>31</v>
      </c>
      <c r="P38" s="26">
        <v>225</v>
      </c>
      <c r="Q38" s="26">
        <v>230</v>
      </c>
      <c r="R38" s="99"/>
      <c r="S38" s="99"/>
      <c r="T38" s="26">
        <v>135</v>
      </c>
      <c r="U38" s="26">
        <v>140</v>
      </c>
      <c r="V38" s="26"/>
      <c r="W38" s="26"/>
      <c r="X38" s="26">
        <v>33</v>
      </c>
      <c r="Y38" s="26">
        <v>4500</v>
      </c>
      <c r="Z38" s="10"/>
      <c r="AA38" s="27"/>
      <c r="AB38" s="29">
        <f t="shared" si="2"/>
        <v>89.5</v>
      </c>
    </row>
    <row r="39" spans="1:28" ht="15.75" customHeight="1">
      <c r="A39" s="25" t="s">
        <v>865</v>
      </c>
      <c r="B39" s="10">
        <v>94</v>
      </c>
      <c r="C39" s="10">
        <v>100</v>
      </c>
      <c r="D39" s="11">
        <v>68</v>
      </c>
      <c r="E39" s="11">
        <v>78</v>
      </c>
      <c r="F39" s="81">
        <v>27</v>
      </c>
      <c r="G39" s="81">
        <v>30</v>
      </c>
      <c r="H39" s="82">
        <v>19</v>
      </c>
      <c r="I39" s="82">
        <v>23</v>
      </c>
      <c r="J39" s="82">
        <v>24</v>
      </c>
      <c r="K39" s="82">
        <v>28</v>
      </c>
      <c r="L39" s="98">
        <v>1</v>
      </c>
      <c r="M39" s="98">
        <v>3</v>
      </c>
      <c r="N39" s="98">
        <v>31</v>
      </c>
      <c r="O39" s="98">
        <v>33</v>
      </c>
      <c r="P39" s="26">
        <v>245</v>
      </c>
      <c r="Q39" s="26">
        <v>250</v>
      </c>
      <c r="R39" s="99">
        <v>7</v>
      </c>
      <c r="S39" s="99">
        <v>10</v>
      </c>
      <c r="T39" s="26"/>
      <c r="U39" s="26"/>
      <c r="V39" s="26">
        <v>230</v>
      </c>
      <c r="W39" s="26">
        <v>235</v>
      </c>
      <c r="X39" s="26">
        <v>50</v>
      </c>
      <c r="Y39" s="26">
        <v>4700</v>
      </c>
      <c r="Z39" s="33">
        <f>'uID''s'!G334</f>
        <v>2136</v>
      </c>
      <c r="AA39" s="27"/>
      <c r="AB39" s="29">
        <f t="shared" si="2"/>
        <v>97</v>
      </c>
    </row>
    <row r="40" spans="1:28" ht="15.75" customHeight="1">
      <c r="A40" s="25" t="s">
        <v>866</v>
      </c>
      <c r="B40" s="10">
        <v>94</v>
      </c>
      <c r="C40" s="10">
        <v>100</v>
      </c>
      <c r="D40" s="11">
        <v>70</v>
      </c>
      <c r="E40" s="11">
        <v>80</v>
      </c>
      <c r="F40" s="81">
        <v>27</v>
      </c>
      <c r="G40" s="81">
        <v>30</v>
      </c>
      <c r="H40" s="82">
        <v>21</v>
      </c>
      <c r="I40" s="82">
        <v>25</v>
      </c>
      <c r="J40" s="82">
        <v>26</v>
      </c>
      <c r="K40" s="82">
        <v>30</v>
      </c>
      <c r="L40" s="98">
        <v>1</v>
      </c>
      <c r="M40" s="98">
        <v>3</v>
      </c>
      <c r="N40" s="98">
        <v>31</v>
      </c>
      <c r="O40" s="98">
        <v>33</v>
      </c>
      <c r="P40" s="26">
        <v>235</v>
      </c>
      <c r="Q40" s="26">
        <v>240</v>
      </c>
      <c r="R40" s="99">
        <v>7</v>
      </c>
      <c r="S40" s="99">
        <v>10</v>
      </c>
      <c r="T40" s="26">
        <v>155</v>
      </c>
      <c r="U40" s="26">
        <v>160</v>
      </c>
      <c r="V40" s="26"/>
      <c r="W40" s="26"/>
      <c r="X40" s="26">
        <v>36</v>
      </c>
      <c r="Y40" s="26">
        <v>5000</v>
      </c>
      <c r="Z40" s="10">
        <f>'uID''s'!G410</f>
        <v>2212</v>
      </c>
      <c r="AA40" s="27"/>
      <c r="AB40" s="29">
        <f t="shared" si="2"/>
        <v>97</v>
      </c>
    </row>
    <row r="41" spans="1:28" ht="15.75" customHeight="1">
      <c r="A41" s="32" t="s">
        <v>867</v>
      </c>
      <c r="B41" s="10">
        <v>111</v>
      </c>
      <c r="C41" s="10">
        <v>120</v>
      </c>
      <c r="D41" s="11">
        <v>21</v>
      </c>
      <c r="E41" s="11">
        <v>28</v>
      </c>
      <c r="F41" s="81">
        <v>31</v>
      </c>
      <c r="G41" s="81">
        <v>35</v>
      </c>
      <c r="H41" s="82">
        <v>17</v>
      </c>
      <c r="I41" s="82">
        <v>19</v>
      </c>
      <c r="J41" s="82">
        <v>21</v>
      </c>
      <c r="K41" s="82">
        <v>23</v>
      </c>
      <c r="L41" s="98">
        <v>3</v>
      </c>
      <c r="M41" s="98">
        <v>4</v>
      </c>
      <c r="N41" s="98">
        <v>25</v>
      </c>
      <c r="O41" s="98">
        <v>26</v>
      </c>
      <c r="P41" s="26">
        <v>250</v>
      </c>
      <c r="Q41" s="26">
        <v>255</v>
      </c>
      <c r="R41" s="99">
        <v>21</v>
      </c>
      <c r="S41" s="99">
        <v>25</v>
      </c>
      <c r="T41" s="26">
        <v>170</v>
      </c>
      <c r="U41" s="26">
        <v>175</v>
      </c>
      <c r="V41" s="26"/>
      <c r="W41" s="26"/>
      <c r="X41" s="26">
        <v>63</v>
      </c>
      <c r="Y41" s="26">
        <v>9000</v>
      </c>
      <c r="Z41" s="10"/>
      <c r="AA41" s="27">
        <v>1964</v>
      </c>
      <c r="AB41" s="29">
        <f t="shared" si="2"/>
        <v>115.5</v>
      </c>
    </row>
    <row r="42" spans="1:25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97"/>
      <c r="M42" s="97"/>
      <c r="N42" s="97"/>
      <c r="O42" s="97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8" ht="14.25" customHeight="1">
      <c r="A43" s="20" t="s">
        <v>868</v>
      </c>
      <c r="B43" s="30"/>
      <c r="C43" s="30"/>
      <c r="D43" s="43"/>
      <c r="E43" s="51"/>
      <c r="F43" s="51"/>
      <c r="G43" s="51"/>
      <c r="H43" s="51"/>
      <c r="I43" s="51"/>
      <c r="J43" s="51"/>
      <c r="K43" s="51"/>
      <c r="L43" s="100"/>
      <c r="M43" s="100"/>
      <c r="N43" s="100"/>
      <c r="O43" s="100"/>
      <c r="P43" s="51"/>
      <c r="Q43" s="22"/>
      <c r="R43" s="22"/>
      <c r="S43" s="22"/>
      <c r="T43" s="22"/>
      <c r="U43" s="22"/>
      <c r="V43" s="22"/>
      <c r="W43" s="22"/>
      <c r="X43" s="22"/>
      <c r="Y43" s="22"/>
      <c r="Z43" s="101"/>
      <c r="AA43" s="22"/>
      <c r="AB43" s="29"/>
    </row>
    <row r="44" spans="1:30" ht="15.75" customHeight="1">
      <c r="A44" s="25" t="s">
        <v>869</v>
      </c>
      <c r="B44" s="10">
        <v>8</v>
      </c>
      <c r="C44" s="10">
        <v>10</v>
      </c>
      <c r="D44" s="11">
        <v>19</v>
      </c>
      <c r="E44" s="11">
        <v>28</v>
      </c>
      <c r="F44" s="81"/>
      <c r="G44" s="81"/>
      <c r="H44" s="82">
        <v>4</v>
      </c>
      <c r="I44" s="82">
        <v>6</v>
      </c>
      <c r="J44" s="82">
        <v>8</v>
      </c>
      <c r="K44" s="82">
        <v>10</v>
      </c>
      <c r="L44" s="98"/>
      <c r="M44" s="98"/>
      <c r="N44" s="98"/>
      <c r="O44" s="98"/>
      <c r="P44" s="26">
        <v>16</v>
      </c>
      <c r="Q44" s="26">
        <v>17</v>
      </c>
      <c r="R44" s="26"/>
      <c r="S44" s="26"/>
      <c r="T44" s="26">
        <v>29</v>
      </c>
      <c r="U44" s="26">
        <v>30</v>
      </c>
      <c r="V44" s="26"/>
      <c r="W44" s="26"/>
      <c r="X44" s="26">
        <v>4</v>
      </c>
      <c r="Y44" s="26">
        <v>200</v>
      </c>
      <c r="Z44" s="10"/>
      <c r="AA44" s="27">
        <v>2382</v>
      </c>
      <c r="AB44" s="29">
        <f aca="true" t="shared" si="3" ref="AB44:AB57">(B44+C44)/2</f>
        <v>9</v>
      </c>
      <c r="AC44" s="31"/>
      <c r="AD44" s="31"/>
    </row>
    <row r="45" spans="1:30" ht="15.75" customHeight="1">
      <c r="A45" s="32" t="s">
        <v>870</v>
      </c>
      <c r="B45" s="10">
        <v>11</v>
      </c>
      <c r="C45" s="10">
        <v>12</v>
      </c>
      <c r="D45" s="11">
        <v>20</v>
      </c>
      <c r="E45" s="11">
        <v>30</v>
      </c>
      <c r="F45" s="81"/>
      <c r="G45" s="81"/>
      <c r="H45" s="82">
        <v>5</v>
      </c>
      <c r="I45" s="82">
        <v>7</v>
      </c>
      <c r="J45" s="82">
        <v>9</v>
      </c>
      <c r="K45" s="82">
        <v>12</v>
      </c>
      <c r="L45" s="98"/>
      <c r="M45" s="98">
        <v>1</v>
      </c>
      <c r="N45" s="98">
        <v>2</v>
      </c>
      <c r="O45" s="98">
        <v>3</v>
      </c>
      <c r="P45" s="26">
        <v>18</v>
      </c>
      <c r="Q45" s="26">
        <v>20</v>
      </c>
      <c r="R45" s="26"/>
      <c r="S45" s="26"/>
      <c r="T45" s="26">
        <v>48</v>
      </c>
      <c r="U45" s="26">
        <v>50</v>
      </c>
      <c r="V45" s="26"/>
      <c r="W45" s="26"/>
      <c r="X45" s="26">
        <v>9</v>
      </c>
      <c r="Y45" s="26">
        <v>350</v>
      </c>
      <c r="Z45" s="10"/>
      <c r="AA45" s="27">
        <v>1254</v>
      </c>
      <c r="AB45" s="29">
        <f t="shared" si="3"/>
        <v>11.5</v>
      </c>
      <c r="AC45" s="31"/>
      <c r="AD45" s="31"/>
    </row>
    <row r="46" spans="1:30" ht="15.75" customHeight="1">
      <c r="A46" s="25" t="s">
        <v>871</v>
      </c>
      <c r="B46" s="10">
        <v>13</v>
      </c>
      <c r="C46" s="10">
        <v>17</v>
      </c>
      <c r="D46" s="11">
        <v>21</v>
      </c>
      <c r="E46" s="11">
        <v>31</v>
      </c>
      <c r="F46" s="81">
        <v>1</v>
      </c>
      <c r="G46" s="81">
        <v>1</v>
      </c>
      <c r="H46" s="82">
        <v>7</v>
      </c>
      <c r="I46" s="82">
        <v>9</v>
      </c>
      <c r="J46" s="82">
        <v>11</v>
      </c>
      <c r="K46" s="82">
        <v>14</v>
      </c>
      <c r="L46" s="98"/>
      <c r="M46" s="98">
        <v>2</v>
      </c>
      <c r="N46" s="98">
        <v>4</v>
      </c>
      <c r="O46" s="98">
        <v>5</v>
      </c>
      <c r="P46" s="26"/>
      <c r="Q46" s="26"/>
      <c r="R46" s="26"/>
      <c r="S46" s="26"/>
      <c r="T46" s="26">
        <v>68</v>
      </c>
      <c r="U46" s="26">
        <v>70</v>
      </c>
      <c r="V46" s="26">
        <v>33</v>
      </c>
      <c r="W46" s="26">
        <v>35</v>
      </c>
      <c r="X46" s="26">
        <v>13</v>
      </c>
      <c r="Y46" s="26">
        <v>750</v>
      </c>
      <c r="Z46" s="10">
        <v>2047</v>
      </c>
      <c r="AA46" s="27">
        <v>102</v>
      </c>
      <c r="AB46" s="29">
        <f t="shared" si="3"/>
        <v>15</v>
      </c>
      <c r="AC46" s="31"/>
      <c r="AD46" s="31"/>
    </row>
    <row r="47" spans="1:30" ht="15.75" customHeight="1">
      <c r="A47" s="25" t="s">
        <v>872</v>
      </c>
      <c r="B47" s="10">
        <v>18</v>
      </c>
      <c r="C47" s="10">
        <v>22</v>
      </c>
      <c r="D47" s="11">
        <v>24</v>
      </c>
      <c r="E47" s="11">
        <v>34</v>
      </c>
      <c r="F47" s="81">
        <v>1</v>
      </c>
      <c r="G47" s="81">
        <v>1</v>
      </c>
      <c r="H47" s="82">
        <v>9</v>
      </c>
      <c r="I47" s="82">
        <v>11</v>
      </c>
      <c r="J47" s="82">
        <v>13</v>
      </c>
      <c r="K47" s="82">
        <v>16</v>
      </c>
      <c r="L47" s="98">
        <v>1</v>
      </c>
      <c r="M47" s="98">
        <v>2</v>
      </c>
      <c r="N47" s="98">
        <v>4</v>
      </c>
      <c r="O47" s="98">
        <v>6</v>
      </c>
      <c r="P47" s="26">
        <v>37</v>
      </c>
      <c r="Q47" s="26">
        <v>40</v>
      </c>
      <c r="R47" s="26"/>
      <c r="S47" s="26"/>
      <c r="T47" s="26">
        <v>92</v>
      </c>
      <c r="U47" s="26">
        <v>95</v>
      </c>
      <c r="V47" s="26"/>
      <c r="W47" s="26"/>
      <c r="X47" s="26">
        <v>18</v>
      </c>
      <c r="Y47" s="26">
        <v>1100</v>
      </c>
      <c r="Z47" s="10"/>
      <c r="AA47" s="27"/>
      <c r="AB47" s="29">
        <f t="shared" si="3"/>
        <v>20</v>
      </c>
      <c r="AC47" s="31"/>
      <c r="AD47" s="31"/>
    </row>
    <row r="48" spans="1:30" ht="15.75" customHeight="1">
      <c r="A48" s="25" t="s">
        <v>873</v>
      </c>
      <c r="B48" s="10">
        <v>20</v>
      </c>
      <c r="C48" s="10">
        <v>24</v>
      </c>
      <c r="D48" s="11">
        <v>25</v>
      </c>
      <c r="E48" s="11">
        <v>35</v>
      </c>
      <c r="F48" s="81">
        <v>1</v>
      </c>
      <c r="G48" s="81">
        <v>1</v>
      </c>
      <c r="H48" s="82">
        <v>9</v>
      </c>
      <c r="I48" s="82">
        <v>11</v>
      </c>
      <c r="J48" s="82">
        <v>12</v>
      </c>
      <c r="K48" s="82">
        <v>15</v>
      </c>
      <c r="L48" s="98">
        <v>1</v>
      </c>
      <c r="M48" s="98">
        <v>2</v>
      </c>
      <c r="N48" s="98">
        <v>5</v>
      </c>
      <c r="O48" s="98">
        <v>6</v>
      </c>
      <c r="P48" s="26">
        <v>41</v>
      </c>
      <c r="Q48" s="26">
        <v>45</v>
      </c>
      <c r="R48" s="26"/>
      <c r="S48" s="26"/>
      <c r="T48" s="26">
        <v>101</v>
      </c>
      <c r="U48" s="26">
        <v>105</v>
      </c>
      <c r="V48" s="26"/>
      <c r="W48" s="26"/>
      <c r="X48" s="26">
        <v>19</v>
      </c>
      <c r="Y48" s="26">
        <v>1300</v>
      </c>
      <c r="Z48" s="10"/>
      <c r="AA48" s="27">
        <v>2020</v>
      </c>
      <c r="AB48" s="29">
        <f t="shared" si="3"/>
        <v>22</v>
      </c>
      <c r="AC48" s="31"/>
      <c r="AD48" s="31"/>
    </row>
    <row r="49" spans="1:30" ht="15.75" customHeight="1">
      <c r="A49" s="25" t="s">
        <v>874</v>
      </c>
      <c r="B49" s="10">
        <v>27</v>
      </c>
      <c r="C49" s="10">
        <v>32</v>
      </c>
      <c r="D49" s="11">
        <v>26</v>
      </c>
      <c r="E49" s="11">
        <v>36</v>
      </c>
      <c r="F49" s="81">
        <v>2</v>
      </c>
      <c r="G49" s="81">
        <v>3</v>
      </c>
      <c r="H49" s="82">
        <v>10</v>
      </c>
      <c r="I49" s="82">
        <v>13</v>
      </c>
      <c r="J49" s="82">
        <v>15</v>
      </c>
      <c r="K49" s="82">
        <v>18</v>
      </c>
      <c r="L49" s="98"/>
      <c r="M49" s="98"/>
      <c r="N49" s="98">
        <v>6</v>
      </c>
      <c r="O49" s="98">
        <v>7</v>
      </c>
      <c r="P49" s="26">
        <v>56</v>
      </c>
      <c r="Q49" s="26">
        <v>61</v>
      </c>
      <c r="R49" s="26"/>
      <c r="S49" s="26"/>
      <c r="T49" s="26">
        <v>117</v>
      </c>
      <c r="U49" s="26">
        <v>120</v>
      </c>
      <c r="V49" s="26"/>
      <c r="W49" s="26"/>
      <c r="X49" s="26">
        <v>20</v>
      </c>
      <c r="Y49" s="26">
        <v>1500</v>
      </c>
      <c r="Z49" s="10"/>
      <c r="AA49" s="27"/>
      <c r="AB49" s="29">
        <f t="shared" si="3"/>
        <v>29.5</v>
      </c>
      <c r="AC49" s="31"/>
      <c r="AD49" s="31"/>
    </row>
    <row r="50" spans="1:30" ht="15.75" customHeight="1">
      <c r="A50" s="25" t="s">
        <v>875</v>
      </c>
      <c r="B50" s="10">
        <v>35</v>
      </c>
      <c r="C50" s="10">
        <v>42</v>
      </c>
      <c r="D50" s="11">
        <v>33</v>
      </c>
      <c r="E50" s="11">
        <v>43</v>
      </c>
      <c r="F50" s="81">
        <v>4</v>
      </c>
      <c r="G50" s="81">
        <v>6</v>
      </c>
      <c r="H50" s="82">
        <v>12</v>
      </c>
      <c r="I50" s="82">
        <v>14</v>
      </c>
      <c r="J50" s="82">
        <v>17</v>
      </c>
      <c r="K50" s="82">
        <v>19</v>
      </c>
      <c r="L50" s="98"/>
      <c r="M50" s="98"/>
      <c r="N50" s="98">
        <v>7</v>
      </c>
      <c r="O50" s="98">
        <v>8</v>
      </c>
      <c r="P50" s="26">
        <v>66</v>
      </c>
      <c r="Q50" s="26">
        <v>70</v>
      </c>
      <c r="R50" s="26"/>
      <c r="S50" s="26"/>
      <c r="T50" s="26">
        <v>146</v>
      </c>
      <c r="U50" s="26">
        <v>150</v>
      </c>
      <c r="V50" s="26"/>
      <c r="W50" s="26"/>
      <c r="X50" s="26">
        <v>23</v>
      </c>
      <c r="Y50" s="26">
        <v>2400</v>
      </c>
      <c r="Z50" s="10">
        <v>2048</v>
      </c>
      <c r="AA50" s="27">
        <v>1969</v>
      </c>
      <c r="AB50" s="29">
        <f t="shared" si="3"/>
        <v>38.5</v>
      </c>
      <c r="AC50" s="31"/>
      <c r="AD50" s="31"/>
    </row>
    <row r="51" spans="1:30" ht="15.75" customHeight="1">
      <c r="A51" s="25" t="s">
        <v>876</v>
      </c>
      <c r="B51" s="10">
        <v>43</v>
      </c>
      <c r="C51" s="10">
        <v>46</v>
      </c>
      <c r="D51" s="11">
        <v>35</v>
      </c>
      <c r="E51" s="11">
        <v>45</v>
      </c>
      <c r="F51" s="81">
        <v>7</v>
      </c>
      <c r="G51" s="81">
        <v>8</v>
      </c>
      <c r="H51" s="82">
        <v>13</v>
      </c>
      <c r="I51" s="82">
        <v>15</v>
      </c>
      <c r="J51" s="82">
        <v>18</v>
      </c>
      <c r="K51" s="82">
        <v>20</v>
      </c>
      <c r="L51" s="98"/>
      <c r="M51" s="98"/>
      <c r="N51" s="98">
        <v>7</v>
      </c>
      <c r="O51" s="98">
        <v>10</v>
      </c>
      <c r="P51" s="26">
        <v>76</v>
      </c>
      <c r="Q51" s="26">
        <v>80</v>
      </c>
      <c r="R51" s="26"/>
      <c r="S51" s="26"/>
      <c r="T51" s="26">
        <v>171</v>
      </c>
      <c r="U51" s="26">
        <v>175</v>
      </c>
      <c r="V51" s="26"/>
      <c r="W51" s="26"/>
      <c r="X51" s="26">
        <v>25</v>
      </c>
      <c r="Y51" s="26">
        <v>2800</v>
      </c>
      <c r="Z51" s="10"/>
      <c r="AA51" s="27">
        <v>206</v>
      </c>
      <c r="AB51" s="29">
        <f t="shared" si="3"/>
        <v>44.5</v>
      </c>
      <c r="AC51" s="31"/>
      <c r="AD51" s="31"/>
    </row>
    <row r="52" spans="1:30" ht="15.75" customHeight="1">
      <c r="A52" s="25" t="s">
        <v>877</v>
      </c>
      <c r="B52" s="10">
        <v>47</v>
      </c>
      <c r="C52" s="10">
        <v>51</v>
      </c>
      <c r="D52" s="11">
        <v>37</v>
      </c>
      <c r="E52" s="11">
        <v>48</v>
      </c>
      <c r="F52" s="81">
        <v>8</v>
      </c>
      <c r="G52" s="81">
        <v>9</v>
      </c>
      <c r="H52" s="82">
        <v>11</v>
      </c>
      <c r="I52" s="82">
        <v>13</v>
      </c>
      <c r="J52" s="82">
        <v>15</v>
      </c>
      <c r="K52" s="82">
        <v>17</v>
      </c>
      <c r="L52" s="98">
        <v>4</v>
      </c>
      <c r="M52" s="98">
        <v>6</v>
      </c>
      <c r="N52" s="98">
        <v>8</v>
      </c>
      <c r="O52" s="98">
        <v>11</v>
      </c>
      <c r="P52" s="26">
        <v>81</v>
      </c>
      <c r="Q52" s="26">
        <v>85</v>
      </c>
      <c r="R52" s="26"/>
      <c r="S52" s="26"/>
      <c r="T52" s="26">
        <v>181</v>
      </c>
      <c r="U52" s="26">
        <v>185</v>
      </c>
      <c r="V52" s="26"/>
      <c r="W52" s="26"/>
      <c r="X52" s="26">
        <v>26</v>
      </c>
      <c r="Y52" s="26">
        <v>2900</v>
      </c>
      <c r="Z52" s="10"/>
      <c r="AA52" s="27">
        <v>2184</v>
      </c>
      <c r="AB52" s="29">
        <f t="shared" si="3"/>
        <v>49</v>
      </c>
      <c r="AC52" s="31"/>
      <c r="AD52" s="31"/>
    </row>
    <row r="53" spans="1:30" ht="15.75" customHeight="1">
      <c r="A53" s="32" t="s">
        <v>878</v>
      </c>
      <c r="B53" s="10">
        <v>27</v>
      </c>
      <c r="C53" s="10">
        <v>31</v>
      </c>
      <c r="D53" s="11">
        <v>36</v>
      </c>
      <c r="E53" s="11">
        <v>44</v>
      </c>
      <c r="F53" s="81">
        <v>12</v>
      </c>
      <c r="G53" s="81">
        <v>13</v>
      </c>
      <c r="H53" s="82">
        <v>13</v>
      </c>
      <c r="I53" s="82">
        <v>15</v>
      </c>
      <c r="J53" s="82">
        <v>17</v>
      </c>
      <c r="K53" s="82">
        <v>20</v>
      </c>
      <c r="L53" s="98">
        <v>7</v>
      </c>
      <c r="M53" s="98">
        <v>9</v>
      </c>
      <c r="N53" s="98">
        <v>11</v>
      </c>
      <c r="O53" s="98">
        <v>14</v>
      </c>
      <c r="P53" s="26">
        <v>71</v>
      </c>
      <c r="Q53" s="26">
        <v>75</v>
      </c>
      <c r="R53" s="26"/>
      <c r="S53" s="26"/>
      <c r="T53" s="26">
        <v>161</v>
      </c>
      <c r="U53" s="26">
        <v>170</v>
      </c>
      <c r="V53" s="26"/>
      <c r="W53" s="26"/>
      <c r="X53" s="26">
        <v>32</v>
      </c>
      <c r="Y53" s="26">
        <v>3000</v>
      </c>
      <c r="Z53" s="10">
        <v>2051</v>
      </c>
      <c r="AA53" s="27"/>
      <c r="AB53" s="29">
        <f t="shared" si="3"/>
        <v>29</v>
      </c>
      <c r="AC53" s="31"/>
      <c r="AD53" s="31"/>
    </row>
    <row r="54" spans="1:30" ht="15.75" customHeight="1">
      <c r="A54" s="25" t="s">
        <v>879</v>
      </c>
      <c r="B54" s="10">
        <v>55</v>
      </c>
      <c r="C54" s="10">
        <v>60</v>
      </c>
      <c r="D54" s="11">
        <v>42</v>
      </c>
      <c r="E54" s="11">
        <v>52</v>
      </c>
      <c r="F54" s="81">
        <v>14</v>
      </c>
      <c r="G54" s="81">
        <v>17</v>
      </c>
      <c r="H54" s="82">
        <v>14</v>
      </c>
      <c r="I54" s="82">
        <v>16</v>
      </c>
      <c r="J54" s="82">
        <v>19</v>
      </c>
      <c r="K54" s="82">
        <v>21</v>
      </c>
      <c r="L54" s="98"/>
      <c r="M54" s="98"/>
      <c r="N54" s="98">
        <v>20</v>
      </c>
      <c r="O54" s="98">
        <v>25</v>
      </c>
      <c r="P54" s="26">
        <v>86</v>
      </c>
      <c r="Q54" s="26">
        <v>90</v>
      </c>
      <c r="R54" s="26"/>
      <c r="S54" s="26"/>
      <c r="T54" s="26">
        <v>191</v>
      </c>
      <c r="U54" s="26">
        <v>195</v>
      </c>
      <c r="V54" s="26"/>
      <c r="W54" s="26"/>
      <c r="X54" s="26">
        <v>27</v>
      </c>
      <c r="Y54" s="26">
        <v>3100</v>
      </c>
      <c r="Z54" s="10"/>
      <c r="AA54" s="27">
        <v>2803</v>
      </c>
      <c r="AB54" s="29">
        <f t="shared" si="3"/>
        <v>57.5</v>
      </c>
      <c r="AC54" s="31"/>
      <c r="AD54" s="31"/>
    </row>
    <row r="55" spans="1:30" ht="15.75" customHeight="1">
      <c r="A55" s="25" t="s">
        <v>880</v>
      </c>
      <c r="B55" s="10">
        <v>65</v>
      </c>
      <c r="C55" s="10">
        <v>75</v>
      </c>
      <c r="D55" s="11">
        <v>43</v>
      </c>
      <c r="E55" s="11">
        <v>53</v>
      </c>
      <c r="F55" s="81">
        <v>18</v>
      </c>
      <c r="G55" s="81">
        <v>22</v>
      </c>
      <c r="H55" s="82">
        <v>16</v>
      </c>
      <c r="I55" s="82">
        <v>18</v>
      </c>
      <c r="J55" s="82">
        <v>21</v>
      </c>
      <c r="K55" s="82">
        <v>24</v>
      </c>
      <c r="L55" s="98">
        <v>1</v>
      </c>
      <c r="M55" s="98">
        <v>2</v>
      </c>
      <c r="N55" s="98">
        <v>21</v>
      </c>
      <c r="O55" s="98">
        <v>26</v>
      </c>
      <c r="P55" s="26">
        <v>95</v>
      </c>
      <c r="Q55" s="26">
        <v>100</v>
      </c>
      <c r="R55" s="26"/>
      <c r="S55" s="26"/>
      <c r="T55" s="26">
        <v>210</v>
      </c>
      <c r="U55" s="26">
        <v>215</v>
      </c>
      <c r="V55" s="26"/>
      <c r="W55" s="26"/>
      <c r="X55" s="26">
        <v>33</v>
      </c>
      <c r="Y55" s="26">
        <v>3500</v>
      </c>
      <c r="Z55" s="10">
        <f>'uID''s'!G163</f>
        <v>161</v>
      </c>
      <c r="AA55" s="27">
        <v>230</v>
      </c>
      <c r="AB55" s="29">
        <f t="shared" si="3"/>
        <v>70</v>
      </c>
      <c r="AC55" s="31"/>
      <c r="AD55" s="31"/>
    </row>
    <row r="56" spans="1:30" ht="15.75" customHeight="1">
      <c r="A56" s="25" t="s">
        <v>881</v>
      </c>
      <c r="B56" s="10">
        <v>77</v>
      </c>
      <c r="C56" s="10">
        <v>85</v>
      </c>
      <c r="D56" s="11">
        <v>45</v>
      </c>
      <c r="E56" s="11">
        <v>55</v>
      </c>
      <c r="F56" s="81">
        <v>23</v>
      </c>
      <c r="G56" s="81">
        <v>26</v>
      </c>
      <c r="H56" s="82">
        <v>17</v>
      </c>
      <c r="I56" s="82">
        <v>19</v>
      </c>
      <c r="J56" s="82">
        <v>21</v>
      </c>
      <c r="K56" s="82">
        <v>23</v>
      </c>
      <c r="L56" s="98">
        <v>2</v>
      </c>
      <c r="M56" s="98">
        <v>3</v>
      </c>
      <c r="N56" s="98">
        <v>22</v>
      </c>
      <c r="O56" s="98">
        <v>27</v>
      </c>
      <c r="P56" s="26">
        <v>105</v>
      </c>
      <c r="Q56" s="26">
        <v>110</v>
      </c>
      <c r="R56" s="26"/>
      <c r="S56" s="26"/>
      <c r="T56" s="26">
        <v>230</v>
      </c>
      <c r="U56" s="26">
        <v>235</v>
      </c>
      <c r="V56" s="26"/>
      <c r="W56" s="26"/>
      <c r="X56" s="26">
        <v>40</v>
      </c>
      <c r="Y56" s="26">
        <v>4000</v>
      </c>
      <c r="Z56" s="10" t="s">
        <v>94</v>
      </c>
      <c r="AA56" s="27">
        <v>2568</v>
      </c>
      <c r="AB56" s="29">
        <f t="shared" si="3"/>
        <v>81</v>
      </c>
      <c r="AC56" s="31"/>
      <c r="AD56" s="31"/>
    </row>
    <row r="57" spans="1:30" ht="15.75" customHeight="1">
      <c r="A57" s="25" t="s">
        <v>882</v>
      </c>
      <c r="B57" s="10">
        <v>90</v>
      </c>
      <c r="C57" s="10">
        <v>100</v>
      </c>
      <c r="D57" s="11">
        <v>50</v>
      </c>
      <c r="E57" s="11">
        <v>60</v>
      </c>
      <c r="F57" s="81">
        <v>27</v>
      </c>
      <c r="G57" s="81">
        <v>29</v>
      </c>
      <c r="H57" s="82">
        <v>8</v>
      </c>
      <c r="I57" s="82">
        <v>10</v>
      </c>
      <c r="J57" s="82">
        <v>13</v>
      </c>
      <c r="K57" s="82">
        <v>15</v>
      </c>
      <c r="L57" s="98">
        <v>23</v>
      </c>
      <c r="M57" s="98">
        <v>25</v>
      </c>
      <c r="N57" s="98">
        <v>30</v>
      </c>
      <c r="O57" s="98">
        <v>35</v>
      </c>
      <c r="P57" s="26">
        <v>115</v>
      </c>
      <c r="Q57" s="26">
        <v>120</v>
      </c>
      <c r="R57" s="26"/>
      <c r="S57" s="26"/>
      <c r="T57" s="26">
        <v>240</v>
      </c>
      <c r="U57" s="26">
        <v>245</v>
      </c>
      <c r="V57" s="26">
        <v>135</v>
      </c>
      <c r="W57" s="26">
        <v>140</v>
      </c>
      <c r="X57" s="26">
        <v>53</v>
      </c>
      <c r="Y57" s="26">
        <v>5000</v>
      </c>
      <c r="Z57" s="33">
        <f>'uID''s'!G385</f>
        <v>2187</v>
      </c>
      <c r="AA57" s="27">
        <v>2189</v>
      </c>
      <c r="AB57" s="29">
        <f t="shared" si="3"/>
        <v>95</v>
      </c>
      <c r="AC57" s="31"/>
      <c r="AD57" s="31"/>
    </row>
    <row r="58" spans="12:15" ht="14.25" customHeight="1">
      <c r="L58" s="100"/>
      <c r="M58" s="100"/>
      <c r="N58" s="100"/>
      <c r="O58" s="100"/>
    </row>
    <row r="59" spans="1:28" ht="14.25" customHeight="1">
      <c r="A59" s="20" t="s">
        <v>883</v>
      </c>
      <c r="B59" s="30"/>
      <c r="C59" s="30"/>
      <c r="D59" s="43"/>
      <c r="E59" s="51"/>
      <c r="F59" s="51"/>
      <c r="G59" s="51"/>
      <c r="H59" s="51"/>
      <c r="I59" s="51"/>
      <c r="J59" s="51"/>
      <c r="K59" s="51"/>
      <c r="L59" s="100"/>
      <c r="M59" s="100"/>
      <c r="N59" s="100"/>
      <c r="O59" s="100"/>
      <c r="P59" s="51"/>
      <c r="Q59" s="22"/>
      <c r="R59" s="22"/>
      <c r="S59" s="22"/>
      <c r="T59" s="22"/>
      <c r="U59" s="22"/>
      <c r="V59" s="22"/>
      <c r="W59" s="22"/>
      <c r="X59" s="22"/>
      <c r="Y59" s="22"/>
      <c r="Z59" s="101"/>
      <c r="AA59" s="22"/>
      <c r="AB59" s="29"/>
    </row>
    <row r="60" spans="1:28" ht="15.75" customHeight="1">
      <c r="A60" s="25" t="s">
        <v>884</v>
      </c>
      <c r="B60" s="10">
        <v>3</v>
      </c>
      <c r="C60" s="10">
        <v>7</v>
      </c>
      <c r="D60" s="11">
        <v>13</v>
      </c>
      <c r="E60" s="11">
        <v>22</v>
      </c>
      <c r="F60" s="81"/>
      <c r="G60" s="81"/>
      <c r="H60" s="82"/>
      <c r="I60" s="82"/>
      <c r="J60" s="82"/>
      <c r="K60" s="82"/>
      <c r="L60" s="98"/>
      <c r="M60" s="98"/>
      <c r="N60" s="98"/>
      <c r="O60" s="98"/>
      <c r="P60" s="26"/>
      <c r="Q60" s="26"/>
      <c r="R60" s="26">
        <v>21</v>
      </c>
      <c r="S60" s="26">
        <v>25</v>
      </c>
      <c r="T60" s="26"/>
      <c r="U60" s="26"/>
      <c r="V60" s="26">
        <v>11</v>
      </c>
      <c r="W60" s="26">
        <v>15</v>
      </c>
      <c r="X60" s="26">
        <v>2</v>
      </c>
      <c r="Y60" s="26">
        <v>150</v>
      </c>
      <c r="Z60" s="10"/>
      <c r="AA60" s="27">
        <v>2599</v>
      </c>
      <c r="AB60" s="29">
        <f aca="true" t="shared" si="4" ref="AB60:AB80">(B60+C60)/2</f>
        <v>5</v>
      </c>
    </row>
    <row r="61" spans="1:28" ht="15.75" customHeight="1">
      <c r="A61" s="25" t="s">
        <v>885</v>
      </c>
      <c r="B61" s="10">
        <v>8</v>
      </c>
      <c r="C61" s="10">
        <v>13</v>
      </c>
      <c r="D61" s="11">
        <v>14</v>
      </c>
      <c r="E61" s="11">
        <v>24</v>
      </c>
      <c r="F61" s="81"/>
      <c r="G61" s="81"/>
      <c r="H61" s="82">
        <v>1</v>
      </c>
      <c r="I61" s="82">
        <v>2</v>
      </c>
      <c r="J61" s="82">
        <v>3</v>
      </c>
      <c r="K61" s="82">
        <v>4</v>
      </c>
      <c r="L61" s="98"/>
      <c r="M61" s="98"/>
      <c r="N61" s="98"/>
      <c r="O61" s="98"/>
      <c r="P61" s="26"/>
      <c r="Q61" s="26"/>
      <c r="R61" s="26">
        <v>31</v>
      </c>
      <c r="S61" s="26">
        <v>35</v>
      </c>
      <c r="T61" s="26"/>
      <c r="U61" s="26"/>
      <c r="V61" s="26">
        <v>16</v>
      </c>
      <c r="W61" s="26">
        <v>20</v>
      </c>
      <c r="X61" s="26">
        <v>3</v>
      </c>
      <c r="Y61" s="26">
        <v>200</v>
      </c>
      <c r="Z61" s="10"/>
      <c r="AA61" s="27">
        <v>207</v>
      </c>
      <c r="AB61" s="29">
        <f t="shared" si="4"/>
        <v>10.5</v>
      </c>
    </row>
    <row r="62" spans="1:28" ht="15.75" customHeight="1">
      <c r="A62" s="32" t="s">
        <v>886</v>
      </c>
      <c r="B62" s="10">
        <v>11</v>
      </c>
      <c r="C62" s="10">
        <v>15</v>
      </c>
      <c r="D62" s="11">
        <v>15</v>
      </c>
      <c r="E62" s="11">
        <v>23</v>
      </c>
      <c r="F62" s="81"/>
      <c r="G62" s="81"/>
      <c r="H62" s="82"/>
      <c r="I62" s="82"/>
      <c r="J62" s="82"/>
      <c r="K62" s="82"/>
      <c r="L62" s="98"/>
      <c r="M62" s="98"/>
      <c r="N62" s="98"/>
      <c r="O62" s="98"/>
      <c r="P62" s="26"/>
      <c r="Q62" s="26"/>
      <c r="R62" s="26">
        <v>36</v>
      </c>
      <c r="S62" s="26">
        <v>40</v>
      </c>
      <c r="T62" s="26"/>
      <c r="U62" s="26"/>
      <c r="V62" s="26">
        <v>23</v>
      </c>
      <c r="W62" s="26">
        <v>30</v>
      </c>
      <c r="X62" s="26">
        <v>4</v>
      </c>
      <c r="Y62" s="26">
        <v>330</v>
      </c>
      <c r="Z62" s="10">
        <f>'uID''s'!G299</f>
        <v>2101</v>
      </c>
      <c r="AA62" s="27" t="s">
        <v>887</v>
      </c>
      <c r="AB62" s="29">
        <f t="shared" si="4"/>
        <v>13</v>
      </c>
    </row>
    <row r="63" spans="1:28" ht="15.75" customHeight="1">
      <c r="A63" s="32" t="s">
        <v>888</v>
      </c>
      <c r="B63" s="10">
        <v>11</v>
      </c>
      <c r="C63" s="10">
        <v>15</v>
      </c>
      <c r="D63" s="11">
        <v>15</v>
      </c>
      <c r="E63" s="11">
        <v>23</v>
      </c>
      <c r="F63" s="81"/>
      <c r="G63" s="81"/>
      <c r="H63" s="82"/>
      <c r="I63" s="82"/>
      <c r="J63" s="82"/>
      <c r="K63" s="82"/>
      <c r="L63" s="98"/>
      <c r="M63" s="98"/>
      <c r="N63" s="98"/>
      <c r="O63" s="98"/>
      <c r="P63" s="26"/>
      <c r="Q63" s="26"/>
      <c r="R63" s="26">
        <v>36</v>
      </c>
      <c r="S63" s="26">
        <v>40</v>
      </c>
      <c r="T63" s="26"/>
      <c r="U63" s="26"/>
      <c r="V63" s="26">
        <v>23</v>
      </c>
      <c r="W63" s="26">
        <v>30</v>
      </c>
      <c r="X63" s="26">
        <v>4</v>
      </c>
      <c r="Y63" s="26">
        <v>330</v>
      </c>
      <c r="Z63" s="10"/>
      <c r="AA63" s="27">
        <v>1915</v>
      </c>
      <c r="AB63" s="29">
        <f t="shared" si="4"/>
        <v>13</v>
      </c>
    </row>
    <row r="64" spans="1:28" ht="15.75" customHeight="1">
      <c r="A64" s="32" t="s">
        <v>889</v>
      </c>
      <c r="B64" s="10">
        <v>11</v>
      </c>
      <c r="C64" s="10">
        <v>15</v>
      </c>
      <c r="D64" s="11">
        <v>15</v>
      </c>
      <c r="E64" s="11">
        <v>23</v>
      </c>
      <c r="F64" s="81"/>
      <c r="G64" s="81"/>
      <c r="H64" s="82">
        <v>2</v>
      </c>
      <c r="I64" s="82">
        <v>3</v>
      </c>
      <c r="J64" s="82">
        <v>4</v>
      </c>
      <c r="K64" s="82">
        <v>5</v>
      </c>
      <c r="L64" s="98"/>
      <c r="M64" s="98"/>
      <c r="N64" s="98"/>
      <c r="O64" s="98"/>
      <c r="P64" s="26"/>
      <c r="Q64" s="26"/>
      <c r="R64" s="26">
        <v>36</v>
      </c>
      <c r="S64" s="26">
        <v>40</v>
      </c>
      <c r="T64" s="26">
        <v>23</v>
      </c>
      <c r="U64" s="26">
        <v>30</v>
      </c>
      <c r="V64" s="26"/>
      <c r="W64" s="26"/>
      <c r="X64" s="26">
        <v>4</v>
      </c>
      <c r="Y64" s="26">
        <v>330</v>
      </c>
      <c r="Z64" s="10"/>
      <c r="AA64" s="27">
        <v>1679</v>
      </c>
      <c r="AB64" s="29">
        <f t="shared" si="4"/>
        <v>13</v>
      </c>
    </row>
    <row r="65" spans="1:28" ht="15.75" customHeight="1">
      <c r="A65" s="25" t="s">
        <v>890</v>
      </c>
      <c r="B65" s="10">
        <v>14</v>
      </c>
      <c r="C65" s="10">
        <v>18</v>
      </c>
      <c r="D65" s="11">
        <v>15</v>
      </c>
      <c r="E65" s="11">
        <v>25</v>
      </c>
      <c r="F65" s="81"/>
      <c r="G65" s="81"/>
      <c r="H65" s="82">
        <v>3</v>
      </c>
      <c r="I65" s="82">
        <v>4</v>
      </c>
      <c r="J65" s="82">
        <v>5</v>
      </c>
      <c r="K65" s="82">
        <v>7</v>
      </c>
      <c r="L65" s="98"/>
      <c r="M65" s="98"/>
      <c r="N65" s="98"/>
      <c r="O65" s="98"/>
      <c r="P65" s="26">
        <v>21</v>
      </c>
      <c r="Q65" s="26">
        <v>25</v>
      </c>
      <c r="R65" s="26">
        <v>46</v>
      </c>
      <c r="S65" s="26">
        <v>50</v>
      </c>
      <c r="T65" s="26"/>
      <c r="U65" s="26"/>
      <c r="V65" s="26"/>
      <c r="W65" s="26"/>
      <c r="X65" s="26">
        <v>4</v>
      </c>
      <c r="Y65" s="26">
        <v>460</v>
      </c>
      <c r="Z65" s="10">
        <v>50</v>
      </c>
      <c r="AA65" s="27">
        <v>1682</v>
      </c>
      <c r="AB65" s="29">
        <f t="shared" si="4"/>
        <v>16</v>
      </c>
    </row>
    <row r="66" spans="1:28" ht="15.75" customHeight="1">
      <c r="A66" s="25" t="s">
        <v>891</v>
      </c>
      <c r="B66" s="10">
        <v>19</v>
      </c>
      <c r="C66" s="10">
        <v>25</v>
      </c>
      <c r="D66" s="11">
        <v>17</v>
      </c>
      <c r="E66" s="11">
        <v>27</v>
      </c>
      <c r="F66" s="81"/>
      <c r="G66" s="81"/>
      <c r="H66" s="82">
        <v>5</v>
      </c>
      <c r="I66" s="82">
        <v>6</v>
      </c>
      <c r="J66" s="82">
        <v>7</v>
      </c>
      <c r="K66" s="82">
        <v>8</v>
      </c>
      <c r="L66" s="98"/>
      <c r="M66" s="98"/>
      <c r="N66" s="98"/>
      <c r="O66" s="98"/>
      <c r="P66" s="26">
        <v>26</v>
      </c>
      <c r="Q66" s="26">
        <v>30</v>
      </c>
      <c r="R66" s="26">
        <v>66</v>
      </c>
      <c r="S66" s="26">
        <v>70</v>
      </c>
      <c r="T66" s="26"/>
      <c r="U66" s="26"/>
      <c r="V66" s="26"/>
      <c r="W66" s="26"/>
      <c r="X66" s="26">
        <v>8</v>
      </c>
      <c r="Y66" s="26">
        <v>650</v>
      </c>
      <c r="Z66" s="10"/>
      <c r="AA66" s="27">
        <v>252</v>
      </c>
      <c r="AB66" s="29">
        <f t="shared" si="4"/>
        <v>22</v>
      </c>
    </row>
    <row r="67" spans="1:28" ht="15.75" customHeight="1">
      <c r="A67" s="25" t="s">
        <v>892</v>
      </c>
      <c r="B67" s="10">
        <v>27</v>
      </c>
      <c r="C67" s="10">
        <v>35</v>
      </c>
      <c r="D67" s="11">
        <v>20</v>
      </c>
      <c r="E67" s="11">
        <v>30</v>
      </c>
      <c r="F67" s="81"/>
      <c r="G67" s="81"/>
      <c r="H67" s="82">
        <v>7</v>
      </c>
      <c r="I67" s="82">
        <v>9</v>
      </c>
      <c r="J67" s="82">
        <v>10</v>
      </c>
      <c r="K67" s="82">
        <v>12</v>
      </c>
      <c r="L67" s="98">
        <v>3</v>
      </c>
      <c r="M67" s="98">
        <v>4</v>
      </c>
      <c r="N67" s="98">
        <v>6</v>
      </c>
      <c r="O67" s="98">
        <v>8</v>
      </c>
      <c r="P67" s="26">
        <v>36</v>
      </c>
      <c r="Q67" s="26">
        <v>40</v>
      </c>
      <c r="R67" s="26">
        <v>111</v>
      </c>
      <c r="S67" s="26">
        <v>115</v>
      </c>
      <c r="T67" s="26"/>
      <c r="U67" s="26"/>
      <c r="V67" s="26">
        <v>46</v>
      </c>
      <c r="W67" s="26">
        <v>50</v>
      </c>
      <c r="X67" s="26">
        <v>15</v>
      </c>
      <c r="Y67" s="26">
        <v>1000</v>
      </c>
      <c r="Z67" s="10"/>
      <c r="AA67" s="27"/>
      <c r="AB67" s="29">
        <f t="shared" si="4"/>
        <v>31</v>
      </c>
    </row>
    <row r="68" spans="1:28" ht="15.75" customHeight="1">
      <c r="A68" s="32" t="s">
        <v>893</v>
      </c>
      <c r="B68" s="10">
        <v>21</v>
      </c>
      <c r="C68" s="10">
        <v>36</v>
      </c>
      <c r="D68" s="11">
        <v>16</v>
      </c>
      <c r="E68" s="11">
        <v>29</v>
      </c>
      <c r="F68" s="81"/>
      <c r="G68" s="81"/>
      <c r="H68" s="82">
        <v>2</v>
      </c>
      <c r="I68" s="82">
        <v>4</v>
      </c>
      <c r="J68" s="82">
        <v>6</v>
      </c>
      <c r="K68" s="82">
        <v>8</v>
      </c>
      <c r="L68" s="98"/>
      <c r="M68" s="98"/>
      <c r="N68" s="98"/>
      <c r="O68" s="98"/>
      <c r="P68" s="26"/>
      <c r="Q68" s="26"/>
      <c r="R68" s="26">
        <v>96</v>
      </c>
      <c r="S68" s="26">
        <v>120</v>
      </c>
      <c r="T68" s="26"/>
      <c r="U68" s="26"/>
      <c r="V68" s="26">
        <v>41</v>
      </c>
      <c r="W68" s="26">
        <v>60</v>
      </c>
      <c r="X68" s="26">
        <v>16</v>
      </c>
      <c r="Y68" s="26">
        <v>1200</v>
      </c>
      <c r="Z68" s="10"/>
      <c r="AA68" s="27">
        <v>1705</v>
      </c>
      <c r="AB68" s="29">
        <f t="shared" si="4"/>
        <v>28.5</v>
      </c>
    </row>
    <row r="69" spans="1:28" ht="15.75" customHeight="1">
      <c r="A69" s="32" t="s">
        <v>894</v>
      </c>
      <c r="B69" s="10">
        <v>21</v>
      </c>
      <c r="C69" s="10">
        <v>33</v>
      </c>
      <c r="D69" s="11">
        <v>16</v>
      </c>
      <c r="E69" s="11">
        <v>29</v>
      </c>
      <c r="F69" s="81"/>
      <c r="G69" s="81"/>
      <c r="H69" s="82">
        <v>8</v>
      </c>
      <c r="I69" s="82">
        <v>10</v>
      </c>
      <c r="J69" s="82">
        <v>12</v>
      </c>
      <c r="K69" s="82">
        <v>14</v>
      </c>
      <c r="L69" s="98">
        <v>3</v>
      </c>
      <c r="M69" s="98">
        <v>5</v>
      </c>
      <c r="N69" s="98">
        <v>8</v>
      </c>
      <c r="O69" s="98">
        <v>11</v>
      </c>
      <c r="P69" s="26"/>
      <c r="Q69" s="26"/>
      <c r="R69" s="26">
        <v>96</v>
      </c>
      <c r="S69" s="26">
        <v>120</v>
      </c>
      <c r="T69" s="26">
        <v>41</v>
      </c>
      <c r="U69" s="26">
        <v>60</v>
      </c>
      <c r="V69" s="26"/>
      <c r="W69" s="26"/>
      <c r="X69" s="26">
        <v>16</v>
      </c>
      <c r="Y69" s="26">
        <v>1200</v>
      </c>
      <c r="Z69" s="10"/>
      <c r="AA69" s="27">
        <v>1811</v>
      </c>
      <c r="AB69" s="29">
        <f t="shared" si="4"/>
        <v>27</v>
      </c>
    </row>
    <row r="70" spans="1:28" ht="15.75" customHeight="1">
      <c r="A70" s="32" t="s">
        <v>895</v>
      </c>
      <c r="B70" s="10">
        <v>25</v>
      </c>
      <c r="C70" s="10">
        <v>34</v>
      </c>
      <c r="D70" s="11">
        <v>21</v>
      </c>
      <c r="E70" s="11">
        <v>27</v>
      </c>
      <c r="F70" s="81">
        <v>1</v>
      </c>
      <c r="G70" s="81">
        <v>1</v>
      </c>
      <c r="H70" s="82">
        <v>21</v>
      </c>
      <c r="I70" s="82">
        <v>25</v>
      </c>
      <c r="J70" s="82">
        <v>26</v>
      </c>
      <c r="K70" s="82">
        <v>30</v>
      </c>
      <c r="L70" s="98"/>
      <c r="M70" s="98"/>
      <c r="N70" s="98"/>
      <c r="O70" s="98"/>
      <c r="P70" s="26">
        <v>41</v>
      </c>
      <c r="Q70" s="26">
        <v>45</v>
      </c>
      <c r="R70" s="26">
        <v>126</v>
      </c>
      <c r="S70" s="26">
        <v>130</v>
      </c>
      <c r="T70" s="26"/>
      <c r="U70" s="26"/>
      <c r="V70" s="26"/>
      <c r="W70" s="26"/>
      <c r="X70" s="26">
        <v>18</v>
      </c>
      <c r="Y70" s="26">
        <v>1600</v>
      </c>
      <c r="Z70" s="33">
        <f>'uID''s'!G399</f>
        <v>2201</v>
      </c>
      <c r="AA70" s="27">
        <v>1701</v>
      </c>
      <c r="AB70" s="29">
        <f t="shared" si="4"/>
        <v>29.5</v>
      </c>
    </row>
    <row r="71" spans="1:28" ht="15.75" customHeight="1">
      <c r="A71" s="25" t="s">
        <v>896</v>
      </c>
      <c r="B71" s="10">
        <v>40</v>
      </c>
      <c r="C71" s="10">
        <v>43</v>
      </c>
      <c r="D71" s="11">
        <v>30</v>
      </c>
      <c r="E71" s="11">
        <v>40</v>
      </c>
      <c r="F71" s="81">
        <v>1</v>
      </c>
      <c r="G71" s="81">
        <v>1</v>
      </c>
      <c r="H71" s="82">
        <v>15</v>
      </c>
      <c r="I71" s="82">
        <v>18</v>
      </c>
      <c r="J71" s="82">
        <v>20</v>
      </c>
      <c r="K71" s="82">
        <v>22</v>
      </c>
      <c r="L71" s="98"/>
      <c r="M71" s="98"/>
      <c r="N71" s="98">
        <v>12</v>
      </c>
      <c r="O71" s="98">
        <v>14</v>
      </c>
      <c r="P71" s="26">
        <v>46</v>
      </c>
      <c r="Q71" s="26">
        <v>50</v>
      </c>
      <c r="R71" s="26">
        <v>136</v>
      </c>
      <c r="S71" s="26">
        <v>140</v>
      </c>
      <c r="T71" s="26"/>
      <c r="U71" s="26"/>
      <c r="V71" s="26">
        <v>63</v>
      </c>
      <c r="W71" s="26">
        <v>67</v>
      </c>
      <c r="X71" s="26">
        <v>20</v>
      </c>
      <c r="Y71" s="26">
        <v>1800</v>
      </c>
      <c r="Z71" s="10">
        <v>2054</v>
      </c>
      <c r="AA71" s="27" t="s">
        <v>897</v>
      </c>
      <c r="AB71" s="29">
        <f t="shared" si="4"/>
        <v>41.5</v>
      </c>
    </row>
    <row r="72" spans="1:28" ht="15.75" customHeight="1">
      <c r="A72" s="32" t="s">
        <v>898</v>
      </c>
      <c r="B72" s="10">
        <v>42</v>
      </c>
      <c r="C72" s="10">
        <v>46</v>
      </c>
      <c r="D72" s="11">
        <v>33</v>
      </c>
      <c r="E72" s="11">
        <v>43</v>
      </c>
      <c r="F72" s="81">
        <v>3</v>
      </c>
      <c r="G72" s="81">
        <v>4</v>
      </c>
      <c r="H72" s="82">
        <v>11</v>
      </c>
      <c r="I72" s="82">
        <v>13</v>
      </c>
      <c r="J72" s="82">
        <v>15</v>
      </c>
      <c r="K72" s="82">
        <v>17</v>
      </c>
      <c r="L72" s="98">
        <v>11</v>
      </c>
      <c r="M72" s="98">
        <v>14</v>
      </c>
      <c r="N72" s="98">
        <v>17</v>
      </c>
      <c r="O72" s="98">
        <v>20</v>
      </c>
      <c r="P72" s="26"/>
      <c r="Q72" s="26"/>
      <c r="R72" s="26">
        <v>141</v>
      </c>
      <c r="S72" s="26">
        <v>150</v>
      </c>
      <c r="T72" s="26"/>
      <c r="U72" s="26"/>
      <c r="V72" s="26">
        <v>61</v>
      </c>
      <c r="W72" s="26">
        <v>75</v>
      </c>
      <c r="X72" s="26">
        <v>28</v>
      </c>
      <c r="Y72" s="26">
        <v>2100</v>
      </c>
      <c r="Z72" s="33">
        <f>'uID''s'!G391</f>
        <v>2193</v>
      </c>
      <c r="AA72" s="27">
        <v>1966</v>
      </c>
      <c r="AB72" s="29">
        <f t="shared" si="4"/>
        <v>44</v>
      </c>
    </row>
    <row r="73" spans="1:28" ht="15.75" customHeight="1">
      <c r="A73" s="25" t="s">
        <v>899</v>
      </c>
      <c r="B73" s="10">
        <v>45</v>
      </c>
      <c r="C73" s="10">
        <v>47</v>
      </c>
      <c r="D73" s="11">
        <v>35</v>
      </c>
      <c r="E73" s="11">
        <v>45</v>
      </c>
      <c r="F73" s="81">
        <v>2</v>
      </c>
      <c r="G73" s="81">
        <v>2</v>
      </c>
      <c r="H73" s="82">
        <v>17</v>
      </c>
      <c r="I73" s="82">
        <v>20</v>
      </c>
      <c r="J73" s="82">
        <v>21</v>
      </c>
      <c r="K73" s="82">
        <v>24</v>
      </c>
      <c r="L73" s="98"/>
      <c r="M73" s="98"/>
      <c r="N73" s="98">
        <v>15</v>
      </c>
      <c r="O73" s="98">
        <v>17</v>
      </c>
      <c r="P73" s="26">
        <v>61</v>
      </c>
      <c r="Q73" s="26">
        <v>65</v>
      </c>
      <c r="R73" s="26">
        <v>161</v>
      </c>
      <c r="S73" s="26">
        <v>165</v>
      </c>
      <c r="T73" s="26"/>
      <c r="U73" s="26"/>
      <c r="V73" s="26"/>
      <c r="W73" s="26"/>
      <c r="X73" s="26">
        <v>25</v>
      </c>
      <c r="Y73" s="26">
        <v>2000</v>
      </c>
      <c r="Z73" s="10"/>
      <c r="AA73" s="27">
        <v>3556</v>
      </c>
      <c r="AB73" s="29">
        <f t="shared" si="4"/>
        <v>46</v>
      </c>
    </row>
    <row r="74" spans="1:28" ht="15.75" customHeight="1">
      <c r="A74" s="32" t="s">
        <v>900</v>
      </c>
      <c r="B74" s="10">
        <v>46</v>
      </c>
      <c r="C74" s="10">
        <v>52</v>
      </c>
      <c r="D74" s="11">
        <v>33</v>
      </c>
      <c r="E74" s="11">
        <v>43</v>
      </c>
      <c r="F74" s="81">
        <v>3</v>
      </c>
      <c r="G74" s="81">
        <v>5</v>
      </c>
      <c r="H74" s="82">
        <v>12</v>
      </c>
      <c r="I74" s="82">
        <v>14</v>
      </c>
      <c r="J74" s="82">
        <v>17</v>
      </c>
      <c r="K74" s="82">
        <v>19</v>
      </c>
      <c r="L74" s="98">
        <v>5</v>
      </c>
      <c r="M74" s="98">
        <v>8</v>
      </c>
      <c r="N74" s="98">
        <v>10</v>
      </c>
      <c r="O74" s="98">
        <v>13</v>
      </c>
      <c r="P74" s="26">
        <v>61</v>
      </c>
      <c r="Q74" s="26">
        <v>70</v>
      </c>
      <c r="R74" s="26">
        <v>166</v>
      </c>
      <c r="S74" s="26">
        <v>175</v>
      </c>
      <c r="T74" s="26"/>
      <c r="U74" s="26"/>
      <c r="V74" s="26"/>
      <c r="W74" s="26"/>
      <c r="X74" s="26">
        <v>29</v>
      </c>
      <c r="Y74" s="26">
        <v>2500</v>
      </c>
      <c r="Z74" s="10"/>
      <c r="AA74" s="27" t="s">
        <v>901</v>
      </c>
      <c r="AB74" s="29">
        <f t="shared" si="4"/>
        <v>49</v>
      </c>
    </row>
    <row r="75" spans="1:28" ht="15.75" customHeight="1">
      <c r="A75" s="25" t="s">
        <v>902</v>
      </c>
      <c r="B75" s="10">
        <v>50</v>
      </c>
      <c r="C75" s="10">
        <v>60</v>
      </c>
      <c r="D75" s="11">
        <v>45</v>
      </c>
      <c r="E75" s="11">
        <v>55</v>
      </c>
      <c r="F75" s="81">
        <v>3</v>
      </c>
      <c r="G75" s="81">
        <v>4</v>
      </c>
      <c r="H75" s="82">
        <v>18</v>
      </c>
      <c r="I75" s="82">
        <v>22</v>
      </c>
      <c r="J75" s="82">
        <v>24</v>
      </c>
      <c r="K75" s="82">
        <v>26</v>
      </c>
      <c r="L75" s="98">
        <v>2</v>
      </c>
      <c r="M75" s="98">
        <v>4</v>
      </c>
      <c r="N75" s="98">
        <v>14</v>
      </c>
      <c r="O75" s="98">
        <v>17</v>
      </c>
      <c r="P75" s="26"/>
      <c r="Q75" s="26"/>
      <c r="R75" s="26">
        <v>191</v>
      </c>
      <c r="S75" s="26">
        <v>195</v>
      </c>
      <c r="T75" s="26">
        <v>56</v>
      </c>
      <c r="U75" s="26">
        <v>60</v>
      </c>
      <c r="V75" s="26">
        <v>76</v>
      </c>
      <c r="W75" s="26">
        <v>80</v>
      </c>
      <c r="X75" s="26">
        <v>35</v>
      </c>
      <c r="Y75" s="26">
        <v>3000</v>
      </c>
      <c r="Z75" s="10"/>
      <c r="AA75" s="27" t="s">
        <v>903</v>
      </c>
      <c r="AB75" s="29">
        <f t="shared" si="4"/>
        <v>55</v>
      </c>
    </row>
    <row r="76" spans="1:28" ht="15.75" customHeight="1">
      <c r="A76" s="32" t="s">
        <v>904</v>
      </c>
      <c r="B76" s="10">
        <v>44</v>
      </c>
      <c r="C76" s="10">
        <v>61</v>
      </c>
      <c r="D76" s="11">
        <v>43</v>
      </c>
      <c r="E76" s="11">
        <v>51</v>
      </c>
      <c r="F76" s="81">
        <v>4</v>
      </c>
      <c r="G76" s="81">
        <v>5</v>
      </c>
      <c r="H76" s="82">
        <v>14</v>
      </c>
      <c r="I76" s="82">
        <v>15</v>
      </c>
      <c r="J76" s="82">
        <v>16</v>
      </c>
      <c r="K76" s="82">
        <v>17</v>
      </c>
      <c r="L76" s="98">
        <v>1</v>
      </c>
      <c r="M76" s="98">
        <v>3</v>
      </c>
      <c r="N76" s="98">
        <v>15</v>
      </c>
      <c r="O76" s="98">
        <v>18</v>
      </c>
      <c r="P76" s="26">
        <v>66</v>
      </c>
      <c r="Q76" s="26">
        <v>75</v>
      </c>
      <c r="R76" s="26">
        <v>196</v>
      </c>
      <c r="S76" s="26">
        <v>210</v>
      </c>
      <c r="T76" s="26"/>
      <c r="U76" s="26"/>
      <c r="V76" s="26"/>
      <c r="W76" s="26"/>
      <c r="X76" s="26">
        <v>42</v>
      </c>
      <c r="Y76" s="26">
        <v>3300</v>
      </c>
      <c r="Z76" s="10"/>
      <c r="AA76" s="27">
        <v>1703</v>
      </c>
      <c r="AB76" s="29">
        <f t="shared" si="4"/>
        <v>52.5</v>
      </c>
    </row>
    <row r="77" spans="1:28" ht="15.75" customHeight="1">
      <c r="A77" s="25" t="s">
        <v>905</v>
      </c>
      <c r="B77" s="10">
        <v>65</v>
      </c>
      <c r="C77" s="10">
        <v>75</v>
      </c>
      <c r="D77" s="11">
        <v>55</v>
      </c>
      <c r="E77" s="11">
        <v>65</v>
      </c>
      <c r="F77" s="81">
        <v>9</v>
      </c>
      <c r="G77" s="81">
        <v>11</v>
      </c>
      <c r="H77" s="82">
        <v>19</v>
      </c>
      <c r="I77" s="82">
        <v>23</v>
      </c>
      <c r="J77" s="82">
        <v>25</v>
      </c>
      <c r="K77" s="82">
        <v>27</v>
      </c>
      <c r="L77" s="98"/>
      <c r="M77" s="98"/>
      <c r="N77" s="98">
        <v>18</v>
      </c>
      <c r="O77" s="98">
        <v>21</v>
      </c>
      <c r="P77" s="26">
        <v>76</v>
      </c>
      <c r="Q77" s="26">
        <v>80</v>
      </c>
      <c r="R77" s="26">
        <v>221</v>
      </c>
      <c r="S77" s="26">
        <v>225</v>
      </c>
      <c r="T77" s="26"/>
      <c r="U77" s="26"/>
      <c r="V77" s="26">
        <v>96</v>
      </c>
      <c r="W77" s="26">
        <v>100</v>
      </c>
      <c r="X77" s="26">
        <v>50</v>
      </c>
      <c r="Y77" s="26">
        <v>4000</v>
      </c>
      <c r="Z77" s="33">
        <f>'uID''s'!G323</f>
        <v>2125</v>
      </c>
      <c r="AA77" s="27">
        <v>2797</v>
      </c>
      <c r="AB77" s="29">
        <f t="shared" si="4"/>
        <v>70</v>
      </c>
    </row>
    <row r="78" spans="1:28" ht="15.75" customHeight="1">
      <c r="A78" s="32" t="s">
        <v>906</v>
      </c>
      <c r="B78" s="10">
        <v>76</v>
      </c>
      <c r="C78" s="10">
        <v>79</v>
      </c>
      <c r="D78" s="11">
        <v>52</v>
      </c>
      <c r="E78" s="11">
        <v>63</v>
      </c>
      <c r="F78" s="81">
        <v>7</v>
      </c>
      <c r="G78" s="81">
        <v>8</v>
      </c>
      <c r="H78" s="82">
        <v>18</v>
      </c>
      <c r="I78" s="82">
        <v>20</v>
      </c>
      <c r="J78" s="82">
        <v>22</v>
      </c>
      <c r="K78" s="82">
        <v>24</v>
      </c>
      <c r="L78" s="98">
        <v>5</v>
      </c>
      <c r="M78" s="98">
        <v>7</v>
      </c>
      <c r="N78" s="98">
        <v>23</v>
      </c>
      <c r="O78" s="98">
        <v>26</v>
      </c>
      <c r="P78" s="26">
        <v>86</v>
      </c>
      <c r="Q78" s="26">
        <v>90</v>
      </c>
      <c r="R78" s="26">
        <v>231</v>
      </c>
      <c r="S78" s="26">
        <v>235</v>
      </c>
      <c r="T78" s="26"/>
      <c r="U78" s="26"/>
      <c r="V78" s="26"/>
      <c r="W78" s="26"/>
      <c r="X78" s="26">
        <v>55</v>
      </c>
      <c r="Y78" s="26">
        <v>4400</v>
      </c>
      <c r="Z78" s="33">
        <f>'uID''s'!G339</f>
        <v>2141</v>
      </c>
      <c r="AA78" s="27">
        <v>420</v>
      </c>
      <c r="AB78" s="29">
        <f t="shared" si="4"/>
        <v>77.5</v>
      </c>
    </row>
    <row r="79" spans="1:28" ht="15.75" customHeight="1">
      <c r="A79" s="32" t="s">
        <v>907</v>
      </c>
      <c r="B79" s="10">
        <v>79</v>
      </c>
      <c r="C79" s="10">
        <v>86</v>
      </c>
      <c r="D79" s="11">
        <v>57</v>
      </c>
      <c r="E79" s="11">
        <v>66</v>
      </c>
      <c r="F79" s="81">
        <v>10</v>
      </c>
      <c r="G79" s="81">
        <v>12</v>
      </c>
      <c r="H79" s="82">
        <v>10</v>
      </c>
      <c r="I79" s="82">
        <v>12</v>
      </c>
      <c r="J79" s="82">
        <v>14</v>
      </c>
      <c r="K79" s="82">
        <v>16</v>
      </c>
      <c r="L79" s="98">
        <v>12</v>
      </c>
      <c r="M79" s="98">
        <v>14</v>
      </c>
      <c r="N79" s="98">
        <v>18</v>
      </c>
      <c r="O79" s="98">
        <v>21</v>
      </c>
      <c r="P79" s="26">
        <v>91</v>
      </c>
      <c r="Q79" s="26">
        <v>95</v>
      </c>
      <c r="R79" s="26">
        <v>231</v>
      </c>
      <c r="S79" s="26">
        <v>240</v>
      </c>
      <c r="T79" s="26"/>
      <c r="U79" s="26"/>
      <c r="V79" s="26"/>
      <c r="W79" s="26"/>
      <c r="X79" s="26">
        <v>56</v>
      </c>
      <c r="Y79" s="26">
        <v>4700</v>
      </c>
      <c r="Z79" s="33">
        <f>'uID''s'!G328</f>
        <v>2130</v>
      </c>
      <c r="AA79" s="27">
        <v>3554</v>
      </c>
      <c r="AB79" s="29">
        <f t="shared" si="4"/>
        <v>82.5</v>
      </c>
    </row>
    <row r="80" spans="1:28" ht="15.75" customHeight="1">
      <c r="A80" s="25" t="s">
        <v>908</v>
      </c>
      <c r="B80" s="10">
        <v>80</v>
      </c>
      <c r="C80" s="10">
        <v>90</v>
      </c>
      <c r="D80" s="11">
        <v>60</v>
      </c>
      <c r="E80" s="11">
        <v>70</v>
      </c>
      <c r="F80" s="81">
        <v>13</v>
      </c>
      <c r="G80" s="81">
        <v>15</v>
      </c>
      <c r="H80" s="82">
        <v>22</v>
      </c>
      <c r="I80" s="82">
        <v>24</v>
      </c>
      <c r="J80" s="82">
        <v>26</v>
      </c>
      <c r="K80" s="82">
        <v>29</v>
      </c>
      <c r="L80" s="98"/>
      <c r="M80" s="98"/>
      <c r="N80" s="98">
        <v>22</v>
      </c>
      <c r="O80" s="98">
        <v>25</v>
      </c>
      <c r="P80" s="26">
        <v>95</v>
      </c>
      <c r="Q80" s="26">
        <v>100</v>
      </c>
      <c r="R80" s="26">
        <v>245</v>
      </c>
      <c r="S80" s="26">
        <v>250</v>
      </c>
      <c r="T80" s="26"/>
      <c r="U80" s="26"/>
      <c r="V80" s="26">
        <v>115</v>
      </c>
      <c r="W80" s="26">
        <v>120</v>
      </c>
      <c r="X80" s="26">
        <v>60</v>
      </c>
      <c r="Y80" s="26">
        <v>5000</v>
      </c>
      <c r="Z80" s="10">
        <v>2053</v>
      </c>
      <c r="AA80" s="27">
        <v>1416</v>
      </c>
      <c r="AB80" s="29">
        <f t="shared" si="4"/>
        <v>85</v>
      </c>
    </row>
    <row r="81" spans="1:64" ht="14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102"/>
      <c r="M81" s="102"/>
      <c r="N81" s="102"/>
      <c r="O81" s="102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28" ht="14.25" customHeight="1">
      <c r="A82" s="20" t="s">
        <v>909</v>
      </c>
      <c r="B82" s="30"/>
      <c r="C82" s="30"/>
      <c r="D82" s="43"/>
      <c r="E82" s="51"/>
      <c r="F82" s="51"/>
      <c r="G82" s="51"/>
      <c r="H82" s="51"/>
      <c r="I82" s="51"/>
      <c r="J82" s="51"/>
      <c r="K82" s="51"/>
      <c r="L82" s="100"/>
      <c r="M82" s="100"/>
      <c r="N82" s="100"/>
      <c r="O82" s="100"/>
      <c r="P82" s="51"/>
      <c r="Q82" s="22"/>
      <c r="R82" s="22"/>
      <c r="S82" s="22"/>
      <c r="T82" s="22"/>
      <c r="U82" s="22"/>
      <c r="V82" s="22"/>
      <c r="W82" s="22"/>
      <c r="X82" s="22"/>
      <c r="Y82" s="22"/>
      <c r="Z82" s="101"/>
      <c r="AA82" s="22"/>
      <c r="AB82" s="29"/>
    </row>
    <row r="83" spans="1:30" ht="15.75" customHeight="1">
      <c r="A83" s="25" t="s">
        <v>910</v>
      </c>
      <c r="B83" s="10">
        <v>9</v>
      </c>
      <c r="C83" s="10">
        <v>13</v>
      </c>
      <c r="D83" s="11">
        <v>20</v>
      </c>
      <c r="E83" s="11">
        <v>28</v>
      </c>
      <c r="F83" s="81"/>
      <c r="G83" s="81"/>
      <c r="H83" s="82">
        <v>1</v>
      </c>
      <c r="I83" s="82">
        <v>2</v>
      </c>
      <c r="J83" s="82">
        <v>3</v>
      </c>
      <c r="K83" s="82">
        <v>5</v>
      </c>
      <c r="L83" s="98"/>
      <c r="M83" s="98"/>
      <c r="N83" s="98"/>
      <c r="O83" s="98"/>
      <c r="P83" s="26">
        <v>23</v>
      </c>
      <c r="Q83" s="26">
        <v>25</v>
      </c>
      <c r="R83" s="26"/>
      <c r="S83" s="26"/>
      <c r="T83" s="26">
        <v>28</v>
      </c>
      <c r="U83" s="26">
        <v>30</v>
      </c>
      <c r="V83" s="26"/>
      <c r="W83" s="26"/>
      <c r="X83" s="26">
        <v>7</v>
      </c>
      <c r="Y83" s="26">
        <v>395</v>
      </c>
      <c r="Z83" s="10"/>
      <c r="AA83" s="27"/>
      <c r="AB83" s="29">
        <f aca="true" t="shared" si="5" ref="AB83:AB86">(B83+C83)/2</f>
        <v>11</v>
      </c>
      <c r="AC83" s="31"/>
      <c r="AD83" s="31"/>
    </row>
    <row r="84" spans="1:30" ht="15.75" customHeight="1">
      <c r="A84" s="25" t="s">
        <v>911</v>
      </c>
      <c r="B84" s="10">
        <v>16</v>
      </c>
      <c r="C84" s="10">
        <v>20</v>
      </c>
      <c r="D84" s="11">
        <v>22</v>
      </c>
      <c r="E84" s="11">
        <v>32</v>
      </c>
      <c r="F84" s="81"/>
      <c r="G84" s="81"/>
      <c r="H84" s="82">
        <v>4</v>
      </c>
      <c r="I84" s="82">
        <v>6</v>
      </c>
      <c r="J84" s="82">
        <v>9</v>
      </c>
      <c r="K84" s="82">
        <v>11</v>
      </c>
      <c r="L84" s="98"/>
      <c r="M84" s="98"/>
      <c r="N84" s="98"/>
      <c r="O84" s="98"/>
      <c r="P84" s="26">
        <v>30</v>
      </c>
      <c r="Q84" s="26">
        <v>33</v>
      </c>
      <c r="R84" s="26"/>
      <c r="S84" s="26"/>
      <c r="T84" s="26">
        <v>42</v>
      </c>
      <c r="U84" s="26">
        <v>45</v>
      </c>
      <c r="V84" s="26"/>
      <c r="W84" s="26"/>
      <c r="X84" s="26">
        <v>13</v>
      </c>
      <c r="Y84" s="26">
        <v>850</v>
      </c>
      <c r="Z84" s="10">
        <f>'uID''s'!G264</f>
        <v>2066</v>
      </c>
      <c r="AA84" s="27">
        <v>1721</v>
      </c>
      <c r="AB84" s="29">
        <f t="shared" si="5"/>
        <v>18</v>
      </c>
      <c r="AC84" s="31"/>
      <c r="AD84" s="31"/>
    </row>
    <row r="85" spans="1:30" ht="15.75" customHeight="1">
      <c r="A85" s="25" t="s">
        <v>912</v>
      </c>
      <c r="B85" s="10">
        <v>22</v>
      </c>
      <c r="C85" s="10">
        <v>27</v>
      </c>
      <c r="D85" s="11">
        <v>26</v>
      </c>
      <c r="E85" s="11">
        <v>35</v>
      </c>
      <c r="F85" s="81">
        <v>1</v>
      </c>
      <c r="G85" s="81">
        <v>1</v>
      </c>
      <c r="H85" s="82">
        <v>6</v>
      </c>
      <c r="I85" s="82">
        <v>8</v>
      </c>
      <c r="J85" s="82">
        <v>10</v>
      </c>
      <c r="K85" s="82">
        <v>12</v>
      </c>
      <c r="L85" s="98"/>
      <c r="M85" s="98"/>
      <c r="N85" s="98">
        <v>3</v>
      </c>
      <c r="O85" s="98">
        <v>5</v>
      </c>
      <c r="P85" s="26">
        <v>35</v>
      </c>
      <c r="Q85" s="26">
        <v>36</v>
      </c>
      <c r="R85" s="26"/>
      <c r="S85" s="26"/>
      <c r="T85" s="26">
        <v>54</v>
      </c>
      <c r="U85" s="26">
        <v>58</v>
      </c>
      <c r="V85" s="26"/>
      <c r="W85" s="26"/>
      <c r="X85" s="26">
        <v>16</v>
      </c>
      <c r="Y85" s="26">
        <v>1040</v>
      </c>
      <c r="Z85" s="10"/>
      <c r="AA85" s="27">
        <v>1413</v>
      </c>
      <c r="AB85" s="29">
        <f t="shared" si="5"/>
        <v>24.5</v>
      </c>
      <c r="AC85" s="31"/>
      <c r="AD85" s="31"/>
    </row>
    <row r="86" spans="1:30" ht="15.75" customHeight="1">
      <c r="A86" s="25" t="s">
        <v>913</v>
      </c>
      <c r="B86" s="10">
        <v>26</v>
      </c>
      <c r="C86" s="10">
        <v>30</v>
      </c>
      <c r="D86" s="11">
        <v>31</v>
      </c>
      <c r="E86" s="11">
        <v>41</v>
      </c>
      <c r="F86" s="81">
        <v>1</v>
      </c>
      <c r="G86" s="81">
        <v>1</v>
      </c>
      <c r="H86" s="82">
        <v>9</v>
      </c>
      <c r="I86" s="82">
        <v>11</v>
      </c>
      <c r="J86" s="82">
        <v>13</v>
      </c>
      <c r="K86" s="82">
        <v>16</v>
      </c>
      <c r="L86" s="98"/>
      <c r="M86" s="98"/>
      <c r="N86" s="98">
        <v>4</v>
      </c>
      <c r="O86" s="98">
        <v>6</v>
      </c>
      <c r="P86" s="26">
        <v>38</v>
      </c>
      <c r="Q86" s="26">
        <v>40</v>
      </c>
      <c r="R86" s="26"/>
      <c r="S86" s="26"/>
      <c r="T86" s="26">
        <v>68</v>
      </c>
      <c r="U86" s="26">
        <v>70</v>
      </c>
      <c r="V86" s="26"/>
      <c r="W86" s="26"/>
      <c r="X86" s="26">
        <v>21</v>
      </c>
      <c r="Y86" s="26">
        <v>1350</v>
      </c>
      <c r="Z86" s="10"/>
      <c r="AA86" s="27">
        <v>2552</v>
      </c>
      <c r="AB86" s="29">
        <f t="shared" si="5"/>
        <v>28</v>
      </c>
      <c r="AC86" s="31"/>
      <c r="AD86" s="31"/>
    </row>
    <row r="87" spans="1:30" ht="15.75" customHeight="1">
      <c r="A87" s="25" t="s">
        <v>914</v>
      </c>
      <c r="B87" s="10">
        <v>32</v>
      </c>
      <c r="C87" s="10">
        <v>37</v>
      </c>
      <c r="D87" s="11">
        <v>32</v>
      </c>
      <c r="E87" s="11">
        <v>37</v>
      </c>
      <c r="F87" s="81">
        <v>2</v>
      </c>
      <c r="G87" s="81">
        <v>2</v>
      </c>
      <c r="H87" s="82">
        <v>10</v>
      </c>
      <c r="I87" s="82">
        <v>13</v>
      </c>
      <c r="J87" s="82">
        <v>15</v>
      </c>
      <c r="K87" s="82">
        <v>18</v>
      </c>
      <c r="L87" s="98">
        <v>1</v>
      </c>
      <c r="M87" s="98">
        <v>2</v>
      </c>
      <c r="N87" s="98">
        <v>7</v>
      </c>
      <c r="O87" s="98">
        <v>8</v>
      </c>
      <c r="P87" s="26">
        <v>45</v>
      </c>
      <c r="Q87" s="26">
        <v>50</v>
      </c>
      <c r="R87" s="26"/>
      <c r="S87" s="26"/>
      <c r="T87" s="26">
        <v>87</v>
      </c>
      <c r="U87" s="26">
        <v>91</v>
      </c>
      <c r="V87" s="26">
        <v>67</v>
      </c>
      <c r="W87" s="26">
        <v>70</v>
      </c>
      <c r="X87" s="26">
        <v>22</v>
      </c>
      <c r="Y87" s="26">
        <v>1500</v>
      </c>
      <c r="Z87" s="10"/>
      <c r="AA87" s="27">
        <v>1052</v>
      </c>
      <c r="AB87" s="29"/>
      <c r="AC87" s="31"/>
      <c r="AD87" s="31"/>
    </row>
    <row r="88" spans="1:30" ht="15.75" customHeight="1">
      <c r="A88" s="25" t="s">
        <v>915</v>
      </c>
      <c r="B88" s="10">
        <v>36</v>
      </c>
      <c r="C88" s="10">
        <v>40</v>
      </c>
      <c r="D88" s="11">
        <v>33</v>
      </c>
      <c r="E88" s="11">
        <v>40</v>
      </c>
      <c r="F88" s="81">
        <v>3</v>
      </c>
      <c r="G88" s="81">
        <v>4</v>
      </c>
      <c r="H88" s="82">
        <v>12</v>
      </c>
      <c r="I88" s="82">
        <v>15</v>
      </c>
      <c r="J88" s="82">
        <v>16</v>
      </c>
      <c r="K88" s="82">
        <v>19</v>
      </c>
      <c r="L88" s="98">
        <v>2</v>
      </c>
      <c r="M88" s="98">
        <v>3</v>
      </c>
      <c r="N88" s="98">
        <v>7</v>
      </c>
      <c r="O88" s="98">
        <v>8</v>
      </c>
      <c r="P88" s="26">
        <v>55</v>
      </c>
      <c r="Q88" s="26">
        <v>60</v>
      </c>
      <c r="R88" s="26"/>
      <c r="S88" s="26"/>
      <c r="T88" s="26">
        <v>105</v>
      </c>
      <c r="U88" s="26">
        <v>110</v>
      </c>
      <c r="V88" s="26">
        <v>80</v>
      </c>
      <c r="W88" s="26">
        <v>85</v>
      </c>
      <c r="X88" s="26">
        <v>23</v>
      </c>
      <c r="Y88" s="26">
        <v>1600</v>
      </c>
      <c r="Z88" s="10"/>
      <c r="AA88" s="27">
        <v>624</v>
      </c>
      <c r="AB88" s="29">
        <f aca="true" t="shared" si="6" ref="AB88:AB93">(B88+C88)/2</f>
        <v>38</v>
      </c>
      <c r="AC88" s="31"/>
      <c r="AD88" s="31"/>
    </row>
    <row r="89" spans="1:30" ht="15.75" customHeight="1">
      <c r="A89" s="25" t="s">
        <v>916</v>
      </c>
      <c r="B89" s="10">
        <v>43</v>
      </c>
      <c r="C89" s="10">
        <v>47</v>
      </c>
      <c r="D89" s="11">
        <v>35</v>
      </c>
      <c r="E89" s="11">
        <v>45</v>
      </c>
      <c r="F89" s="81">
        <v>5</v>
      </c>
      <c r="G89" s="81">
        <v>7</v>
      </c>
      <c r="H89" s="82">
        <v>15</v>
      </c>
      <c r="I89" s="82">
        <v>18</v>
      </c>
      <c r="J89" s="82">
        <v>19</v>
      </c>
      <c r="K89" s="82">
        <v>22</v>
      </c>
      <c r="L89" s="98"/>
      <c r="M89" s="98"/>
      <c r="N89" s="98">
        <v>11</v>
      </c>
      <c r="O89" s="98">
        <v>13</v>
      </c>
      <c r="P89" s="26">
        <v>65</v>
      </c>
      <c r="Q89" s="26">
        <v>70</v>
      </c>
      <c r="R89" s="26"/>
      <c r="S89" s="26"/>
      <c r="T89" s="26">
        <v>125</v>
      </c>
      <c r="U89" s="26">
        <v>130</v>
      </c>
      <c r="V89" s="26">
        <v>95</v>
      </c>
      <c r="W89" s="26">
        <v>100</v>
      </c>
      <c r="X89" s="26">
        <v>29</v>
      </c>
      <c r="Y89" s="26">
        <v>1700</v>
      </c>
      <c r="Z89" s="10">
        <f>'uID''s'!G265</f>
        <v>2067</v>
      </c>
      <c r="AA89" s="27">
        <v>478</v>
      </c>
      <c r="AB89" s="29">
        <f t="shared" si="6"/>
        <v>45</v>
      </c>
      <c r="AC89" s="31"/>
      <c r="AD89" s="31"/>
    </row>
    <row r="90" spans="1:30" ht="15.75" customHeight="1">
      <c r="A90" s="25" t="s">
        <v>917</v>
      </c>
      <c r="B90" s="10">
        <v>50</v>
      </c>
      <c r="C90" s="10">
        <v>57</v>
      </c>
      <c r="D90" s="11">
        <v>37</v>
      </c>
      <c r="E90" s="11">
        <v>47</v>
      </c>
      <c r="F90" s="81">
        <v>8</v>
      </c>
      <c r="G90" s="81">
        <v>9</v>
      </c>
      <c r="H90" s="82">
        <v>17</v>
      </c>
      <c r="I90" s="82">
        <v>20</v>
      </c>
      <c r="J90" s="82">
        <v>21</v>
      </c>
      <c r="K90" s="82">
        <v>24</v>
      </c>
      <c r="L90" s="98"/>
      <c r="M90" s="98"/>
      <c r="N90" s="98">
        <v>12</v>
      </c>
      <c r="O90" s="98">
        <v>15</v>
      </c>
      <c r="P90" s="26">
        <v>80</v>
      </c>
      <c r="Q90" s="26">
        <v>85</v>
      </c>
      <c r="R90" s="26"/>
      <c r="S90" s="26"/>
      <c r="T90" s="26">
        <v>145</v>
      </c>
      <c r="U90" s="26">
        <v>150</v>
      </c>
      <c r="V90" s="26">
        <v>110</v>
      </c>
      <c r="W90" s="26">
        <v>115</v>
      </c>
      <c r="X90" s="26">
        <v>32</v>
      </c>
      <c r="Y90" s="26">
        <v>2300</v>
      </c>
      <c r="Z90" s="10"/>
      <c r="AA90" s="27">
        <v>53</v>
      </c>
      <c r="AB90" s="29">
        <f t="shared" si="6"/>
        <v>53.5</v>
      </c>
      <c r="AC90" s="31"/>
      <c r="AD90" s="31"/>
    </row>
    <row r="91" spans="1:30" ht="15.75" customHeight="1">
      <c r="A91" s="25" t="s">
        <v>918</v>
      </c>
      <c r="B91" s="10">
        <v>62</v>
      </c>
      <c r="C91" s="10">
        <v>72</v>
      </c>
      <c r="D91" s="11">
        <v>42</v>
      </c>
      <c r="E91" s="11">
        <v>52</v>
      </c>
      <c r="F91" s="81">
        <v>15</v>
      </c>
      <c r="G91" s="81">
        <v>18</v>
      </c>
      <c r="H91" s="82">
        <v>18</v>
      </c>
      <c r="I91" s="82">
        <v>21</v>
      </c>
      <c r="J91" s="82">
        <v>22</v>
      </c>
      <c r="K91" s="82">
        <v>25</v>
      </c>
      <c r="L91" s="98"/>
      <c r="M91" s="98"/>
      <c r="N91" s="98">
        <v>20</v>
      </c>
      <c r="O91" s="98">
        <v>25</v>
      </c>
      <c r="P91" s="26">
        <v>97</v>
      </c>
      <c r="Q91" s="26">
        <v>100</v>
      </c>
      <c r="R91" s="26"/>
      <c r="S91" s="26"/>
      <c r="T91" s="26">
        <v>165</v>
      </c>
      <c r="U91" s="26">
        <v>170</v>
      </c>
      <c r="V91" s="26">
        <v>125</v>
      </c>
      <c r="W91" s="26">
        <v>130</v>
      </c>
      <c r="X91" s="26">
        <v>40</v>
      </c>
      <c r="Y91" s="26">
        <v>3100</v>
      </c>
      <c r="Z91" s="10"/>
      <c r="AA91" s="27">
        <v>2852</v>
      </c>
      <c r="AB91" s="29">
        <f t="shared" si="6"/>
        <v>67</v>
      </c>
      <c r="AC91" s="31"/>
      <c r="AD91" s="31"/>
    </row>
    <row r="92" spans="1:30" ht="15.75" customHeight="1">
      <c r="A92" s="25" t="s">
        <v>919</v>
      </c>
      <c r="B92" s="10">
        <v>75</v>
      </c>
      <c r="C92" s="10">
        <v>85</v>
      </c>
      <c r="D92" s="11">
        <v>51</v>
      </c>
      <c r="E92" s="11">
        <v>61</v>
      </c>
      <c r="F92" s="81">
        <v>20</v>
      </c>
      <c r="G92" s="81">
        <v>23</v>
      </c>
      <c r="H92" s="82">
        <v>20</v>
      </c>
      <c r="I92" s="82">
        <v>23</v>
      </c>
      <c r="J92" s="82">
        <v>24</v>
      </c>
      <c r="K92" s="82">
        <v>27</v>
      </c>
      <c r="L92" s="98"/>
      <c r="M92" s="98"/>
      <c r="N92" s="98">
        <v>24</v>
      </c>
      <c r="O92" s="98">
        <v>28</v>
      </c>
      <c r="P92" s="26">
        <v>112</v>
      </c>
      <c r="Q92" s="26">
        <v>115</v>
      </c>
      <c r="R92" s="26"/>
      <c r="S92" s="26"/>
      <c r="T92" s="26">
        <v>185</v>
      </c>
      <c r="U92" s="26">
        <v>190</v>
      </c>
      <c r="V92" s="26">
        <v>140</v>
      </c>
      <c r="W92" s="26">
        <v>145</v>
      </c>
      <c r="X92" s="26">
        <v>50</v>
      </c>
      <c r="Y92" s="26">
        <v>4200</v>
      </c>
      <c r="Z92" s="10"/>
      <c r="AA92" s="27">
        <v>1812</v>
      </c>
      <c r="AB92" s="29">
        <f t="shared" si="6"/>
        <v>80</v>
      </c>
      <c r="AC92" s="31"/>
      <c r="AD92" s="31"/>
    </row>
    <row r="93" spans="1:30" ht="15.75" customHeight="1">
      <c r="A93" s="25" t="s">
        <v>920</v>
      </c>
      <c r="B93" s="10">
        <v>90</v>
      </c>
      <c r="C93" s="10">
        <v>100</v>
      </c>
      <c r="D93" s="11">
        <v>59</v>
      </c>
      <c r="E93" s="11">
        <v>69</v>
      </c>
      <c r="F93" s="81">
        <v>25</v>
      </c>
      <c r="G93" s="81">
        <v>28</v>
      </c>
      <c r="H93" s="82">
        <v>22</v>
      </c>
      <c r="I93" s="82">
        <v>25</v>
      </c>
      <c r="J93" s="82">
        <v>27</v>
      </c>
      <c r="K93" s="82">
        <v>30</v>
      </c>
      <c r="L93" s="98"/>
      <c r="M93" s="98"/>
      <c r="N93" s="98">
        <v>28</v>
      </c>
      <c r="O93" s="98">
        <v>30</v>
      </c>
      <c r="P93" s="26">
        <v>126</v>
      </c>
      <c r="Q93" s="26">
        <v>130</v>
      </c>
      <c r="R93" s="26"/>
      <c r="S93" s="26"/>
      <c r="T93" s="26">
        <v>205</v>
      </c>
      <c r="U93" s="26">
        <v>210</v>
      </c>
      <c r="V93" s="26">
        <v>155</v>
      </c>
      <c r="W93" s="26">
        <v>160</v>
      </c>
      <c r="X93" s="26">
        <v>60</v>
      </c>
      <c r="Y93" s="26">
        <v>4750</v>
      </c>
      <c r="Z93" s="10">
        <f>'uID''s'!G155</f>
        <v>153</v>
      </c>
      <c r="AA93" s="27">
        <v>2755</v>
      </c>
      <c r="AB93" s="29">
        <f t="shared" si="6"/>
        <v>95</v>
      </c>
      <c r="AC93" s="31"/>
      <c r="AD93" s="31"/>
    </row>
    <row r="94" spans="12:15" ht="14.25" customHeight="1">
      <c r="L94" s="100"/>
      <c r="M94" s="100"/>
      <c r="N94" s="100"/>
      <c r="O94" s="100"/>
    </row>
    <row r="95" spans="1:27" ht="15" customHeight="1">
      <c r="A95" s="20" t="s">
        <v>921</v>
      </c>
      <c r="B95" s="6" t="s">
        <v>922</v>
      </c>
      <c r="C95" s="6" t="s">
        <v>923</v>
      </c>
      <c r="D95" s="6" t="s">
        <v>924</v>
      </c>
      <c r="E95" s="6" t="s">
        <v>925</v>
      </c>
      <c r="F95" s="6"/>
      <c r="G95" s="6"/>
      <c r="H95" s="6"/>
      <c r="I95" s="6"/>
      <c r="J95" s="6"/>
      <c r="K95" s="6"/>
      <c r="L95" s="103"/>
      <c r="M95" s="103"/>
      <c r="N95" s="103"/>
      <c r="O95" s="103"/>
      <c r="P95" s="6" t="s">
        <v>699</v>
      </c>
      <c r="Q95" s="6" t="s">
        <v>700</v>
      </c>
      <c r="R95" s="6" t="s">
        <v>701</v>
      </c>
      <c r="S95" s="6" t="s">
        <v>702</v>
      </c>
      <c r="T95" s="6" t="s">
        <v>703</v>
      </c>
      <c r="U95" s="6" t="s">
        <v>704</v>
      </c>
      <c r="V95" s="6" t="s">
        <v>926</v>
      </c>
      <c r="W95" s="6" t="s">
        <v>927</v>
      </c>
      <c r="X95" s="6" t="s">
        <v>13</v>
      </c>
      <c r="Y95" s="6" t="s">
        <v>14</v>
      </c>
      <c r="Z95" s="104" t="s">
        <v>17</v>
      </c>
      <c r="AA95" s="6" t="s">
        <v>16</v>
      </c>
    </row>
    <row r="96" spans="1:28" ht="15.75" customHeight="1">
      <c r="A96" s="25" t="s">
        <v>928</v>
      </c>
      <c r="B96" s="10">
        <v>5</v>
      </c>
      <c r="C96" s="10">
        <v>7</v>
      </c>
      <c r="D96" s="11">
        <v>19</v>
      </c>
      <c r="E96" s="11">
        <v>24</v>
      </c>
      <c r="F96" s="81"/>
      <c r="G96" s="81"/>
      <c r="H96" s="82">
        <v>1</v>
      </c>
      <c r="I96" s="82">
        <v>2</v>
      </c>
      <c r="J96" s="82">
        <v>3</v>
      </c>
      <c r="K96" s="82">
        <v>4</v>
      </c>
      <c r="L96" s="98"/>
      <c r="M96" s="98"/>
      <c r="N96" s="98"/>
      <c r="O96" s="98"/>
      <c r="P96" s="26">
        <v>11</v>
      </c>
      <c r="Q96" s="26">
        <v>15</v>
      </c>
      <c r="R96" s="63">
        <v>1</v>
      </c>
      <c r="S96" s="63">
        <v>2</v>
      </c>
      <c r="T96" s="26">
        <v>16</v>
      </c>
      <c r="U96" s="26">
        <v>20</v>
      </c>
      <c r="V96" s="26"/>
      <c r="W96" s="26"/>
      <c r="X96" s="26">
        <v>2</v>
      </c>
      <c r="Y96" s="26">
        <v>165</v>
      </c>
      <c r="Z96" s="10"/>
      <c r="AA96" s="27">
        <v>356</v>
      </c>
      <c r="AB96" s="29">
        <f aca="true" t="shared" si="7" ref="AB96:AB106">(B96+C96)/2</f>
        <v>6</v>
      </c>
    </row>
    <row r="97" spans="1:28" ht="15.75" customHeight="1">
      <c r="A97" s="25" t="s">
        <v>929</v>
      </c>
      <c r="B97" s="10">
        <v>8</v>
      </c>
      <c r="C97" s="10">
        <v>9</v>
      </c>
      <c r="D97" s="11">
        <v>20</v>
      </c>
      <c r="E97" s="11">
        <v>28</v>
      </c>
      <c r="F97" s="81"/>
      <c r="G97" s="81"/>
      <c r="H97" s="82">
        <v>1</v>
      </c>
      <c r="I97" s="82">
        <v>2</v>
      </c>
      <c r="J97" s="82">
        <v>3</v>
      </c>
      <c r="K97" s="82">
        <v>5</v>
      </c>
      <c r="L97" s="98"/>
      <c r="M97" s="98"/>
      <c r="N97" s="98"/>
      <c r="O97" s="98"/>
      <c r="P97" s="26">
        <v>11</v>
      </c>
      <c r="Q97" s="26">
        <v>15</v>
      </c>
      <c r="R97" s="63">
        <v>2</v>
      </c>
      <c r="S97" s="63">
        <v>4</v>
      </c>
      <c r="T97" s="26">
        <v>16</v>
      </c>
      <c r="U97" s="26">
        <v>20</v>
      </c>
      <c r="V97" s="26"/>
      <c r="W97" s="26"/>
      <c r="X97" s="26">
        <v>7</v>
      </c>
      <c r="Y97" s="26">
        <v>375</v>
      </c>
      <c r="Z97" s="10"/>
      <c r="AA97" s="27">
        <v>356</v>
      </c>
      <c r="AB97" s="29">
        <f t="shared" si="7"/>
        <v>8.5</v>
      </c>
    </row>
    <row r="98" spans="1:28" ht="15.75" customHeight="1">
      <c r="A98" s="25" t="s">
        <v>930</v>
      </c>
      <c r="B98" s="10">
        <v>16</v>
      </c>
      <c r="C98" s="10">
        <v>18</v>
      </c>
      <c r="D98" s="11">
        <v>22</v>
      </c>
      <c r="E98" s="11">
        <v>32</v>
      </c>
      <c r="F98" s="81"/>
      <c r="G98" s="81"/>
      <c r="H98" s="82">
        <v>4</v>
      </c>
      <c r="I98" s="82">
        <v>6</v>
      </c>
      <c r="J98" s="82">
        <v>9</v>
      </c>
      <c r="K98" s="82">
        <v>11</v>
      </c>
      <c r="L98" s="98"/>
      <c r="M98" s="98"/>
      <c r="N98" s="98"/>
      <c r="O98" s="98"/>
      <c r="P98" s="26">
        <v>26</v>
      </c>
      <c r="Q98" s="26">
        <v>30</v>
      </c>
      <c r="R98" s="63">
        <v>5</v>
      </c>
      <c r="S98" s="63">
        <v>8</v>
      </c>
      <c r="T98" s="26">
        <v>36</v>
      </c>
      <c r="U98" s="26">
        <v>40</v>
      </c>
      <c r="V98" s="26">
        <v>21</v>
      </c>
      <c r="W98" s="26">
        <v>25</v>
      </c>
      <c r="X98" s="26">
        <v>13</v>
      </c>
      <c r="Y98" s="26">
        <v>835</v>
      </c>
      <c r="Z98" s="10"/>
      <c r="AA98" s="27">
        <v>1743</v>
      </c>
      <c r="AB98" s="29">
        <f t="shared" si="7"/>
        <v>17</v>
      </c>
    </row>
    <row r="99" spans="1:28" ht="15.75" customHeight="1">
      <c r="A99" s="25" t="s">
        <v>931</v>
      </c>
      <c r="B99" s="10">
        <v>24</v>
      </c>
      <c r="C99" s="10">
        <v>27</v>
      </c>
      <c r="D99" s="11">
        <v>26</v>
      </c>
      <c r="E99" s="11">
        <v>35</v>
      </c>
      <c r="F99" s="81">
        <v>1</v>
      </c>
      <c r="G99" s="81">
        <v>1</v>
      </c>
      <c r="H99" s="82">
        <v>6</v>
      </c>
      <c r="I99" s="82">
        <v>8</v>
      </c>
      <c r="J99" s="82">
        <v>10</v>
      </c>
      <c r="K99" s="82">
        <v>12</v>
      </c>
      <c r="L99" s="98"/>
      <c r="M99" s="98"/>
      <c r="N99" s="98">
        <v>4</v>
      </c>
      <c r="O99" s="98">
        <v>5</v>
      </c>
      <c r="P99" s="26">
        <v>41</v>
      </c>
      <c r="Q99" s="26">
        <v>45</v>
      </c>
      <c r="R99" s="63">
        <v>9</v>
      </c>
      <c r="S99" s="63">
        <v>12</v>
      </c>
      <c r="T99" s="26">
        <v>56</v>
      </c>
      <c r="U99" s="26">
        <v>60</v>
      </c>
      <c r="V99" s="26">
        <v>31</v>
      </c>
      <c r="W99" s="26">
        <v>35</v>
      </c>
      <c r="X99" s="26">
        <v>16</v>
      </c>
      <c r="Y99" s="26">
        <v>1035</v>
      </c>
      <c r="Z99" s="10">
        <f>'uID''s'!G277</f>
        <v>2079</v>
      </c>
      <c r="AA99" s="27">
        <v>2839</v>
      </c>
      <c r="AB99" s="29">
        <f t="shared" si="7"/>
        <v>25.5</v>
      </c>
    </row>
    <row r="100" spans="1:28" ht="15.75" customHeight="1">
      <c r="A100" s="25" t="s">
        <v>932</v>
      </c>
      <c r="B100" s="10">
        <v>32</v>
      </c>
      <c r="C100" s="10">
        <v>36</v>
      </c>
      <c r="D100" s="11">
        <v>31</v>
      </c>
      <c r="E100" s="11">
        <v>41</v>
      </c>
      <c r="F100" s="81">
        <v>1</v>
      </c>
      <c r="G100" s="81">
        <v>1</v>
      </c>
      <c r="H100" s="82">
        <v>9</v>
      </c>
      <c r="I100" s="82">
        <v>11</v>
      </c>
      <c r="J100" s="82">
        <v>13</v>
      </c>
      <c r="K100" s="82">
        <v>16</v>
      </c>
      <c r="L100" s="98"/>
      <c r="M100" s="98"/>
      <c r="N100" s="98">
        <v>6</v>
      </c>
      <c r="O100" s="98">
        <v>7</v>
      </c>
      <c r="P100" s="26">
        <v>56</v>
      </c>
      <c r="Q100" s="26">
        <v>60</v>
      </c>
      <c r="R100" s="63">
        <v>13</v>
      </c>
      <c r="S100" s="63">
        <v>17</v>
      </c>
      <c r="T100" s="26">
        <v>76</v>
      </c>
      <c r="U100" s="26">
        <v>80</v>
      </c>
      <c r="V100" s="26">
        <v>46</v>
      </c>
      <c r="W100" s="26">
        <v>50</v>
      </c>
      <c r="X100" s="26">
        <v>21</v>
      </c>
      <c r="Y100" s="26">
        <v>1345</v>
      </c>
      <c r="Z100" s="10"/>
      <c r="AA100" s="27">
        <v>166</v>
      </c>
      <c r="AB100" s="29">
        <f t="shared" si="7"/>
        <v>34</v>
      </c>
    </row>
    <row r="101" spans="1:28" ht="15.75" customHeight="1">
      <c r="A101" s="25" t="s">
        <v>933</v>
      </c>
      <c r="B101" s="10">
        <v>40</v>
      </c>
      <c r="C101" s="10">
        <v>45</v>
      </c>
      <c r="D101" s="11">
        <v>33</v>
      </c>
      <c r="E101" s="11">
        <v>40</v>
      </c>
      <c r="F101" s="81">
        <v>3</v>
      </c>
      <c r="G101" s="81">
        <v>4</v>
      </c>
      <c r="H101" s="82">
        <v>12</v>
      </c>
      <c r="I101" s="82">
        <v>15</v>
      </c>
      <c r="J101" s="82">
        <v>16</v>
      </c>
      <c r="K101" s="82">
        <v>19</v>
      </c>
      <c r="L101" s="98"/>
      <c r="M101" s="98"/>
      <c r="N101" s="98">
        <v>8</v>
      </c>
      <c r="O101" s="98">
        <v>10</v>
      </c>
      <c r="P101" s="26">
        <v>71</v>
      </c>
      <c r="Q101" s="26">
        <v>75</v>
      </c>
      <c r="R101" s="63">
        <v>20</v>
      </c>
      <c r="S101" s="63">
        <v>25</v>
      </c>
      <c r="T101" s="26">
        <v>96</v>
      </c>
      <c r="U101" s="26">
        <v>100</v>
      </c>
      <c r="V101" s="26">
        <v>61</v>
      </c>
      <c r="W101" s="26">
        <v>65</v>
      </c>
      <c r="X101" s="26">
        <v>23</v>
      </c>
      <c r="Y101" s="26">
        <v>1595</v>
      </c>
      <c r="Z101" s="10"/>
      <c r="AA101" s="27">
        <v>967</v>
      </c>
      <c r="AB101" s="29">
        <f t="shared" si="7"/>
        <v>42.5</v>
      </c>
    </row>
    <row r="102" spans="1:28" ht="15.75" customHeight="1">
      <c r="A102" s="25" t="s">
        <v>934</v>
      </c>
      <c r="B102" s="10">
        <v>48</v>
      </c>
      <c r="C102" s="10">
        <v>54</v>
      </c>
      <c r="D102" s="11">
        <v>35</v>
      </c>
      <c r="E102" s="11">
        <v>45</v>
      </c>
      <c r="F102" s="81">
        <v>5</v>
      </c>
      <c r="G102" s="81">
        <v>7</v>
      </c>
      <c r="H102" s="82">
        <v>15</v>
      </c>
      <c r="I102" s="82">
        <v>18</v>
      </c>
      <c r="J102" s="82">
        <v>19</v>
      </c>
      <c r="K102" s="82">
        <v>22</v>
      </c>
      <c r="L102" s="98"/>
      <c r="M102" s="98"/>
      <c r="N102" s="98">
        <v>10</v>
      </c>
      <c r="O102" s="98">
        <v>12</v>
      </c>
      <c r="P102" s="26">
        <v>86</v>
      </c>
      <c r="Q102" s="26">
        <v>90</v>
      </c>
      <c r="R102" s="63">
        <v>26</v>
      </c>
      <c r="S102" s="63">
        <v>31</v>
      </c>
      <c r="T102" s="26">
        <v>116</v>
      </c>
      <c r="U102" s="26">
        <v>120</v>
      </c>
      <c r="V102" s="26">
        <v>76</v>
      </c>
      <c r="W102" s="26">
        <v>80</v>
      </c>
      <c r="X102" s="26">
        <v>29</v>
      </c>
      <c r="Y102" s="26">
        <v>1695</v>
      </c>
      <c r="Z102" s="10">
        <f>'uID''s'!G276</f>
        <v>2078</v>
      </c>
      <c r="AA102" s="27">
        <v>1996</v>
      </c>
      <c r="AB102" s="29">
        <f t="shared" si="7"/>
        <v>51</v>
      </c>
    </row>
    <row r="103" spans="1:28" ht="15.75" customHeight="1">
      <c r="A103" s="25" t="s">
        <v>935</v>
      </c>
      <c r="B103" s="10">
        <v>56</v>
      </c>
      <c r="C103" s="10">
        <v>63</v>
      </c>
      <c r="D103" s="11">
        <v>37</v>
      </c>
      <c r="E103" s="11">
        <v>47</v>
      </c>
      <c r="F103" s="81">
        <v>8</v>
      </c>
      <c r="G103" s="81">
        <v>9</v>
      </c>
      <c r="H103" s="82">
        <v>17</v>
      </c>
      <c r="I103" s="82">
        <v>20</v>
      </c>
      <c r="J103" s="82">
        <v>21</v>
      </c>
      <c r="K103" s="82">
        <v>24</v>
      </c>
      <c r="L103" s="98"/>
      <c r="M103" s="98"/>
      <c r="N103" s="98">
        <v>13</v>
      </c>
      <c r="O103" s="98">
        <v>15</v>
      </c>
      <c r="P103" s="26">
        <v>101</v>
      </c>
      <c r="Q103" s="26">
        <v>105</v>
      </c>
      <c r="R103" s="63">
        <v>32</v>
      </c>
      <c r="S103" s="63">
        <v>38</v>
      </c>
      <c r="T103" s="26">
        <v>136</v>
      </c>
      <c r="U103" s="26">
        <v>140</v>
      </c>
      <c r="V103" s="26">
        <v>91</v>
      </c>
      <c r="W103" s="26">
        <v>95</v>
      </c>
      <c r="X103" s="26">
        <v>32</v>
      </c>
      <c r="Y103" s="26">
        <v>2290</v>
      </c>
      <c r="Z103" s="10"/>
      <c r="AA103" s="27">
        <v>1987</v>
      </c>
      <c r="AB103" s="29">
        <f t="shared" si="7"/>
        <v>59.5</v>
      </c>
    </row>
    <row r="104" spans="1:28" ht="15.75" customHeight="1">
      <c r="A104" s="25" t="s">
        <v>936</v>
      </c>
      <c r="B104" s="10">
        <v>65</v>
      </c>
      <c r="C104" s="10">
        <v>72</v>
      </c>
      <c r="D104" s="11">
        <v>42</v>
      </c>
      <c r="E104" s="11">
        <v>52</v>
      </c>
      <c r="F104" s="81">
        <v>15</v>
      </c>
      <c r="G104" s="81">
        <v>18</v>
      </c>
      <c r="H104" s="82">
        <v>18</v>
      </c>
      <c r="I104" s="82">
        <v>21</v>
      </c>
      <c r="J104" s="82">
        <v>22</v>
      </c>
      <c r="K104" s="82">
        <v>25</v>
      </c>
      <c r="L104" s="98"/>
      <c r="M104" s="98"/>
      <c r="N104" s="98">
        <v>19</v>
      </c>
      <c r="O104" s="98">
        <v>24</v>
      </c>
      <c r="P104" s="26">
        <v>116</v>
      </c>
      <c r="Q104" s="26">
        <v>120</v>
      </c>
      <c r="R104" s="63">
        <v>40</v>
      </c>
      <c r="S104" s="63">
        <v>46</v>
      </c>
      <c r="T104" s="26">
        <v>156</v>
      </c>
      <c r="U104" s="26">
        <v>160</v>
      </c>
      <c r="V104" s="26">
        <v>106</v>
      </c>
      <c r="W104" s="26">
        <v>110</v>
      </c>
      <c r="X104" s="26">
        <v>40</v>
      </c>
      <c r="Y104" s="26">
        <v>3090</v>
      </c>
      <c r="Z104" s="10"/>
      <c r="AA104" s="27">
        <v>1965</v>
      </c>
      <c r="AB104" s="29">
        <f t="shared" si="7"/>
        <v>68.5</v>
      </c>
    </row>
    <row r="105" spans="1:28" ht="15.75" customHeight="1">
      <c r="A105" s="25" t="s">
        <v>937</v>
      </c>
      <c r="B105" s="10">
        <v>74</v>
      </c>
      <c r="C105" s="10">
        <v>81</v>
      </c>
      <c r="D105" s="11">
        <v>51</v>
      </c>
      <c r="E105" s="11">
        <v>61</v>
      </c>
      <c r="F105" s="81">
        <v>20</v>
      </c>
      <c r="G105" s="81">
        <v>23</v>
      </c>
      <c r="H105" s="82">
        <v>20</v>
      </c>
      <c r="I105" s="82">
        <v>23</v>
      </c>
      <c r="J105" s="82">
        <v>24</v>
      </c>
      <c r="K105" s="82">
        <v>27</v>
      </c>
      <c r="L105" s="98"/>
      <c r="M105" s="98"/>
      <c r="N105" s="98">
        <v>24</v>
      </c>
      <c r="O105" s="98">
        <v>27</v>
      </c>
      <c r="P105" s="26">
        <v>131</v>
      </c>
      <c r="Q105" s="26">
        <v>135</v>
      </c>
      <c r="R105" s="63">
        <v>47</v>
      </c>
      <c r="S105" s="63">
        <v>53</v>
      </c>
      <c r="T105" s="26">
        <v>176</v>
      </c>
      <c r="U105" s="26">
        <v>180</v>
      </c>
      <c r="V105" s="26">
        <v>121</v>
      </c>
      <c r="W105" s="26">
        <v>125</v>
      </c>
      <c r="X105" s="26">
        <v>50</v>
      </c>
      <c r="Y105" s="26">
        <v>4195</v>
      </c>
      <c r="Z105" s="10">
        <f>'uID''s'!G275</f>
        <v>2077</v>
      </c>
      <c r="AA105" s="27">
        <v>1995</v>
      </c>
      <c r="AB105" s="29">
        <f t="shared" si="7"/>
        <v>77.5</v>
      </c>
    </row>
    <row r="106" spans="1:28" ht="15.75" customHeight="1">
      <c r="A106" s="25" t="s">
        <v>938</v>
      </c>
      <c r="B106" s="10">
        <v>83</v>
      </c>
      <c r="C106" s="10">
        <v>90</v>
      </c>
      <c r="D106" s="11">
        <v>59</v>
      </c>
      <c r="E106" s="11">
        <v>69</v>
      </c>
      <c r="F106" s="81">
        <v>25</v>
      </c>
      <c r="G106" s="81">
        <v>28</v>
      </c>
      <c r="H106" s="82">
        <v>22</v>
      </c>
      <c r="I106" s="82">
        <v>25</v>
      </c>
      <c r="J106" s="82">
        <v>27</v>
      </c>
      <c r="K106" s="82">
        <v>30</v>
      </c>
      <c r="L106" s="98"/>
      <c r="M106" s="98"/>
      <c r="N106" s="98">
        <v>27</v>
      </c>
      <c r="O106" s="98">
        <v>30</v>
      </c>
      <c r="P106" s="26">
        <v>146</v>
      </c>
      <c r="Q106" s="26">
        <v>150</v>
      </c>
      <c r="R106" s="63">
        <v>54</v>
      </c>
      <c r="S106" s="63">
        <v>60</v>
      </c>
      <c r="T106" s="26">
        <v>196</v>
      </c>
      <c r="U106" s="26">
        <v>200</v>
      </c>
      <c r="V106" s="26">
        <v>136</v>
      </c>
      <c r="W106" s="26">
        <v>140</v>
      </c>
      <c r="X106" s="26">
        <v>60</v>
      </c>
      <c r="Y106" s="26">
        <v>4755</v>
      </c>
      <c r="Z106" s="10"/>
      <c r="AA106" s="27">
        <v>1991</v>
      </c>
      <c r="AB106" s="29">
        <f t="shared" si="7"/>
        <v>86.5</v>
      </c>
    </row>
    <row r="107" spans="12:15" ht="15.75" customHeight="1">
      <c r="L107" s="100"/>
      <c r="M107" s="100"/>
      <c r="N107" s="100"/>
      <c r="O107" s="100"/>
    </row>
    <row r="108" spans="1:27" ht="14.25" customHeight="1">
      <c r="A108" s="20" t="s">
        <v>939</v>
      </c>
      <c r="B108" s="30"/>
      <c r="C108" s="30"/>
      <c r="D108" s="43"/>
      <c r="E108" s="51"/>
      <c r="F108" s="51"/>
      <c r="G108" s="51"/>
      <c r="H108" s="51"/>
      <c r="I108" s="51"/>
      <c r="J108" s="51"/>
      <c r="K108" s="51"/>
      <c r="L108" s="100"/>
      <c r="M108" s="100"/>
      <c r="N108" s="100"/>
      <c r="O108" s="100"/>
      <c r="P108" s="51"/>
      <c r="Q108" s="22"/>
      <c r="R108" s="22"/>
      <c r="S108" s="22"/>
      <c r="T108" s="22"/>
      <c r="U108" s="22"/>
      <c r="V108" s="22"/>
      <c r="W108" s="22"/>
      <c r="X108" s="22"/>
      <c r="Y108" s="22"/>
      <c r="Z108" s="101"/>
      <c r="AA108" s="22"/>
    </row>
    <row r="109" spans="1:30" ht="15.75" customHeight="1">
      <c r="A109" s="25" t="s">
        <v>940</v>
      </c>
      <c r="B109" s="10">
        <v>7</v>
      </c>
      <c r="C109" s="10">
        <v>10</v>
      </c>
      <c r="D109" s="11">
        <v>15</v>
      </c>
      <c r="E109" s="11">
        <v>27</v>
      </c>
      <c r="F109" s="81"/>
      <c r="G109" s="81"/>
      <c r="H109" s="82"/>
      <c r="I109" s="82"/>
      <c r="J109" s="82"/>
      <c r="K109" s="82"/>
      <c r="L109" s="98"/>
      <c r="M109" s="98"/>
      <c r="N109" s="98"/>
      <c r="O109" s="98"/>
      <c r="P109" s="26"/>
      <c r="Q109" s="26"/>
      <c r="R109" s="26"/>
      <c r="S109" s="26"/>
      <c r="T109" s="26"/>
      <c r="U109" s="26"/>
      <c r="V109" s="26">
        <v>23</v>
      </c>
      <c r="W109" s="26">
        <v>25</v>
      </c>
      <c r="X109" s="26">
        <v>5</v>
      </c>
      <c r="Y109" s="26">
        <v>140</v>
      </c>
      <c r="Z109" s="10">
        <v>192</v>
      </c>
      <c r="AA109" s="27">
        <v>861</v>
      </c>
      <c r="AC109" s="31"/>
      <c r="AD109" s="31"/>
    </row>
    <row r="110" spans="1:30" ht="15.75" customHeight="1">
      <c r="A110" s="25" t="s">
        <v>941</v>
      </c>
      <c r="B110" s="10">
        <v>12</v>
      </c>
      <c r="C110" s="10">
        <v>15</v>
      </c>
      <c r="D110" s="11">
        <v>14</v>
      </c>
      <c r="E110" s="11">
        <v>31</v>
      </c>
      <c r="F110" s="81"/>
      <c r="G110" s="81"/>
      <c r="H110" s="82">
        <v>1</v>
      </c>
      <c r="I110" s="82">
        <v>2</v>
      </c>
      <c r="J110" s="82">
        <v>3</v>
      </c>
      <c r="K110" s="82">
        <v>5</v>
      </c>
      <c r="L110" s="98"/>
      <c r="M110" s="98"/>
      <c r="N110" s="98"/>
      <c r="O110" s="98"/>
      <c r="P110" s="26">
        <v>40</v>
      </c>
      <c r="Q110" s="26">
        <v>50</v>
      </c>
      <c r="R110" s="26"/>
      <c r="S110" s="26"/>
      <c r="T110" s="26"/>
      <c r="U110" s="26"/>
      <c r="V110" s="26">
        <v>40</v>
      </c>
      <c r="W110" s="26">
        <v>50</v>
      </c>
      <c r="X110" s="26">
        <v>13</v>
      </c>
      <c r="Y110" s="26">
        <v>765</v>
      </c>
      <c r="Z110" s="10"/>
      <c r="AA110" s="27">
        <v>873</v>
      </c>
      <c r="AC110" s="31"/>
      <c r="AD110" s="31"/>
    </row>
    <row r="111" spans="1:30" ht="15.75" customHeight="1">
      <c r="A111" s="25" t="s">
        <v>942</v>
      </c>
      <c r="B111" s="10">
        <v>17</v>
      </c>
      <c r="C111" s="10">
        <v>20</v>
      </c>
      <c r="D111" s="11">
        <v>19</v>
      </c>
      <c r="E111" s="11">
        <v>34</v>
      </c>
      <c r="F111" s="81">
        <v>1</v>
      </c>
      <c r="G111" s="81">
        <v>1</v>
      </c>
      <c r="H111" s="82">
        <v>4</v>
      </c>
      <c r="I111" s="82">
        <v>5</v>
      </c>
      <c r="J111" s="82">
        <v>7</v>
      </c>
      <c r="K111" s="82">
        <v>9</v>
      </c>
      <c r="L111" s="98"/>
      <c r="M111" s="98"/>
      <c r="N111" s="98">
        <v>6</v>
      </c>
      <c r="O111" s="98">
        <v>8</v>
      </c>
      <c r="P111" s="26">
        <v>66</v>
      </c>
      <c r="Q111" s="26">
        <v>75</v>
      </c>
      <c r="R111" s="26"/>
      <c r="S111" s="26"/>
      <c r="T111" s="26"/>
      <c r="U111" s="26"/>
      <c r="V111" s="26">
        <v>66</v>
      </c>
      <c r="W111" s="26">
        <v>75</v>
      </c>
      <c r="X111" s="26">
        <v>21</v>
      </c>
      <c r="Y111" s="26">
        <v>1130</v>
      </c>
      <c r="Z111" s="10"/>
      <c r="AA111" s="27">
        <v>877</v>
      </c>
      <c r="AC111" s="31"/>
      <c r="AD111" s="31"/>
    </row>
    <row r="112" spans="1:30" ht="15.75" customHeight="1">
      <c r="A112" s="25" t="s">
        <v>943</v>
      </c>
      <c r="B112" s="10">
        <v>19</v>
      </c>
      <c r="C112" s="10">
        <v>22</v>
      </c>
      <c r="D112" s="11">
        <v>21</v>
      </c>
      <c r="E112" s="11">
        <v>33</v>
      </c>
      <c r="F112" s="81">
        <v>1</v>
      </c>
      <c r="G112" s="81">
        <v>1</v>
      </c>
      <c r="H112" s="82">
        <v>5</v>
      </c>
      <c r="I112" s="82">
        <v>6</v>
      </c>
      <c r="J112" s="82">
        <v>7</v>
      </c>
      <c r="K112" s="82">
        <v>10</v>
      </c>
      <c r="L112" s="98"/>
      <c r="M112" s="98"/>
      <c r="N112" s="98">
        <v>9</v>
      </c>
      <c r="O112" s="98">
        <v>11</v>
      </c>
      <c r="P112" s="26">
        <v>85</v>
      </c>
      <c r="Q112" s="26">
        <v>95</v>
      </c>
      <c r="R112" s="26"/>
      <c r="S112" s="26"/>
      <c r="T112" s="26"/>
      <c r="U112" s="26"/>
      <c r="V112" s="26">
        <v>85</v>
      </c>
      <c r="W112" s="26">
        <v>95</v>
      </c>
      <c r="X112" s="26">
        <v>22</v>
      </c>
      <c r="Y112" s="26">
        <v>1300</v>
      </c>
      <c r="Z112" s="10"/>
      <c r="AA112" s="27">
        <v>2202</v>
      </c>
      <c r="AC112" s="31"/>
      <c r="AD112" s="31"/>
    </row>
    <row r="113" spans="1:30" ht="15.75" customHeight="1">
      <c r="A113" s="25" t="s">
        <v>944</v>
      </c>
      <c r="B113" s="10">
        <v>25</v>
      </c>
      <c r="C113" s="10">
        <v>30</v>
      </c>
      <c r="D113" s="11">
        <v>26</v>
      </c>
      <c r="E113" s="11">
        <v>42</v>
      </c>
      <c r="F113" s="81">
        <v>3</v>
      </c>
      <c r="G113" s="81">
        <v>4</v>
      </c>
      <c r="H113" s="82">
        <v>8</v>
      </c>
      <c r="I113" s="82">
        <v>10</v>
      </c>
      <c r="J113" s="82">
        <v>12</v>
      </c>
      <c r="K113" s="82">
        <v>15</v>
      </c>
      <c r="L113" s="98"/>
      <c r="M113" s="98"/>
      <c r="N113" s="98">
        <v>12</v>
      </c>
      <c r="O113" s="98">
        <v>15</v>
      </c>
      <c r="P113" s="26">
        <v>110</v>
      </c>
      <c r="Q113" s="26">
        <v>120</v>
      </c>
      <c r="R113" s="26"/>
      <c r="S113" s="26"/>
      <c r="T113" s="26"/>
      <c r="U113" s="26"/>
      <c r="V113" s="26">
        <v>125</v>
      </c>
      <c r="W113" s="26">
        <v>141</v>
      </c>
      <c r="X113" s="26">
        <v>30</v>
      </c>
      <c r="Y113" s="26">
        <v>1900</v>
      </c>
      <c r="Z113" s="10">
        <v>2055</v>
      </c>
      <c r="AA113" s="27">
        <v>1719</v>
      </c>
      <c r="AC113" s="31"/>
      <c r="AD113" s="31"/>
    </row>
    <row r="114" spans="1:30" ht="15.75" customHeight="1">
      <c r="A114" s="25" t="s">
        <v>945</v>
      </c>
      <c r="B114" s="10">
        <v>21</v>
      </c>
      <c r="C114" s="10">
        <v>24</v>
      </c>
      <c r="D114" s="11">
        <v>31</v>
      </c>
      <c r="E114" s="11">
        <v>46</v>
      </c>
      <c r="F114" s="81">
        <v>8</v>
      </c>
      <c r="G114" s="81">
        <v>9</v>
      </c>
      <c r="H114" s="82">
        <v>4</v>
      </c>
      <c r="I114" s="82">
        <v>6</v>
      </c>
      <c r="J114" s="82">
        <v>7</v>
      </c>
      <c r="K114" s="82">
        <v>11</v>
      </c>
      <c r="L114" s="98"/>
      <c r="M114" s="98"/>
      <c r="N114" s="98">
        <v>17</v>
      </c>
      <c r="O114" s="98">
        <v>20</v>
      </c>
      <c r="P114" s="26">
        <v>120</v>
      </c>
      <c r="Q114" s="26">
        <v>130</v>
      </c>
      <c r="R114" s="26"/>
      <c r="S114" s="26"/>
      <c r="T114" s="26"/>
      <c r="U114" s="26"/>
      <c r="V114" s="26">
        <v>150</v>
      </c>
      <c r="W114" s="26">
        <v>160</v>
      </c>
      <c r="X114" s="26">
        <v>24</v>
      </c>
      <c r="Y114" s="26">
        <v>2000</v>
      </c>
      <c r="Z114" s="10"/>
      <c r="AA114" s="27">
        <v>2200</v>
      </c>
      <c r="AC114" s="31"/>
      <c r="AD114" s="31"/>
    </row>
    <row r="115" spans="1:30" ht="15.75" customHeight="1">
      <c r="A115" s="25" t="s">
        <v>946</v>
      </c>
      <c r="B115" s="10">
        <v>31</v>
      </c>
      <c r="C115" s="10">
        <v>38</v>
      </c>
      <c r="D115" s="11">
        <v>36</v>
      </c>
      <c r="E115" s="11">
        <v>50</v>
      </c>
      <c r="F115" s="81">
        <v>5</v>
      </c>
      <c r="G115" s="81">
        <v>6</v>
      </c>
      <c r="H115" s="82">
        <v>9</v>
      </c>
      <c r="I115" s="82">
        <v>11</v>
      </c>
      <c r="J115" s="82">
        <v>13</v>
      </c>
      <c r="K115" s="82">
        <v>17</v>
      </c>
      <c r="L115" s="98"/>
      <c r="M115" s="98"/>
      <c r="N115" s="98">
        <v>19</v>
      </c>
      <c r="O115" s="98">
        <v>22</v>
      </c>
      <c r="P115" s="26">
        <v>140</v>
      </c>
      <c r="Q115" s="26">
        <v>150</v>
      </c>
      <c r="R115" s="26"/>
      <c r="S115" s="26"/>
      <c r="T115" s="26"/>
      <c r="U115" s="26"/>
      <c r="V115" s="26">
        <v>170</v>
      </c>
      <c r="W115" s="26">
        <v>180</v>
      </c>
      <c r="X115" s="26">
        <v>39</v>
      </c>
      <c r="Y115" s="26">
        <v>2500</v>
      </c>
      <c r="Z115" s="10"/>
      <c r="AA115" s="27">
        <v>261</v>
      </c>
      <c r="AC115" s="31"/>
      <c r="AD115" s="31"/>
    </row>
    <row r="116" spans="1:30" ht="15.75" customHeight="1">
      <c r="A116" s="25" t="s">
        <v>947</v>
      </c>
      <c r="B116" s="10">
        <v>35</v>
      </c>
      <c r="C116" s="10">
        <v>39</v>
      </c>
      <c r="D116" s="11">
        <v>41</v>
      </c>
      <c r="E116" s="11">
        <v>52</v>
      </c>
      <c r="F116" s="81">
        <v>8</v>
      </c>
      <c r="G116" s="81">
        <v>9</v>
      </c>
      <c r="H116" s="82">
        <v>7</v>
      </c>
      <c r="I116" s="82">
        <v>9</v>
      </c>
      <c r="J116" s="82">
        <v>11</v>
      </c>
      <c r="K116" s="82">
        <v>13</v>
      </c>
      <c r="L116" s="98">
        <v>2</v>
      </c>
      <c r="M116" s="98">
        <v>4</v>
      </c>
      <c r="N116" s="98">
        <v>15</v>
      </c>
      <c r="O116" s="98">
        <v>17</v>
      </c>
      <c r="P116" s="26">
        <v>171</v>
      </c>
      <c r="Q116" s="26">
        <v>180</v>
      </c>
      <c r="R116" s="26"/>
      <c r="S116" s="26"/>
      <c r="T116" s="26"/>
      <c r="U116" s="26"/>
      <c r="V116" s="26">
        <v>196</v>
      </c>
      <c r="W116" s="26">
        <v>205</v>
      </c>
      <c r="X116" s="26">
        <v>24</v>
      </c>
      <c r="Y116" s="26">
        <v>3300</v>
      </c>
      <c r="Z116" s="10"/>
      <c r="AA116" s="27">
        <v>2021</v>
      </c>
      <c r="AC116" s="31"/>
      <c r="AD116" s="31"/>
    </row>
    <row r="117" spans="1:30" ht="15.75" customHeight="1">
      <c r="A117" s="25" t="s">
        <v>948</v>
      </c>
      <c r="B117" s="10">
        <v>43</v>
      </c>
      <c r="C117" s="10">
        <v>50</v>
      </c>
      <c r="D117" s="11">
        <v>56</v>
      </c>
      <c r="E117" s="11">
        <v>65</v>
      </c>
      <c r="F117" s="81">
        <v>10</v>
      </c>
      <c r="G117" s="81">
        <v>12</v>
      </c>
      <c r="H117" s="82">
        <v>10</v>
      </c>
      <c r="I117" s="82">
        <v>12</v>
      </c>
      <c r="J117" s="82">
        <v>14</v>
      </c>
      <c r="K117" s="82">
        <v>18</v>
      </c>
      <c r="L117" s="98"/>
      <c r="M117" s="98"/>
      <c r="N117" s="98">
        <v>23</v>
      </c>
      <c r="O117" s="98">
        <v>27</v>
      </c>
      <c r="P117" s="26">
        <v>185</v>
      </c>
      <c r="Q117" s="26">
        <v>200</v>
      </c>
      <c r="R117" s="26"/>
      <c r="S117" s="26"/>
      <c r="T117" s="26"/>
      <c r="U117" s="26"/>
      <c r="V117" s="26">
        <v>205</v>
      </c>
      <c r="W117" s="26">
        <v>225</v>
      </c>
      <c r="X117" s="26">
        <v>57</v>
      </c>
      <c r="Y117" s="26">
        <v>3800</v>
      </c>
      <c r="Z117" s="10"/>
      <c r="AA117" s="27">
        <v>1720</v>
      </c>
      <c r="AC117" s="31"/>
      <c r="AD117" s="31"/>
    </row>
    <row r="118" spans="1:30" ht="15.75" customHeight="1">
      <c r="A118" s="25" t="s">
        <v>949</v>
      </c>
      <c r="B118" s="10">
        <v>52</v>
      </c>
      <c r="C118" s="10">
        <v>60</v>
      </c>
      <c r="D118" s="11">
        <v>66</v>
      </c>
      <c r="E118" s="11">
        <v>75</v>
      </c>
      <c r="F118" s="81">
        <v>13</v>
      </c>
      <c r="G118" s="81">
        <v>15</v>
      </c>
      <c r="H118" s="82">
        <v>11</v>
      </c>
      <c r="I118" s="82">
        <v>13</v>
      </c>
      <c r="J118" s="82">
        <v>16</v>
      </c>
      <c r="K118" s="82">
        <v>20</v>
      </c>
      <c r="L118" s="98"/>
      <c r="M118" s="98"/>
      <c r="N118" s="98">
        <v>26</v>
      </c>
      <c r="O118" s="98">
        <v>29</v>
      </c>
      <c r="P118" s="26">
        <v>235</v>
      </c>
      <c r="Q118" s="26">
        <v>250</v>
      </c>
      <c r="R118" s="26"/>
      <c r="S118" s="26"/>
      <c r="T118" s="26"/>
      <c r="U118" s="26"/>
      <c r="V118" s="26">
        <v>230</v>
      </c>
      <c r="W118" s="26">
        <v>250</v>
      </c>
      <c r="X118" s="26">
        <v>63</v>
      </c>
      <c r="Y118" s="26">
        <v>4400</v>
      </c>
      <c r="Z118" s="10">
        <f>'uID''s'!G271</f>
        <v>2073</v>
      </c>
      <c r="AA118" s="27">
        <v>1845</v>
      </c>
      <c r="AC118" s="31"/>
      <c r="AD118" s="31"/>
    </row>
    <row r="119" spans="12:30" ht="14.25" customHeight="1">
      <c r="L119" s="100"/>
      <c r="M119" s="100"/>
      <c r="N119" s="100"/>
      <c r="O119" s="100"/>
      <c r="AC119" s="31"/>
      <c r="AD119" s="31"/>
    </row>
    <row r="120" spans="1:19" ht="14.25" customHeight="1">
      <c r="A120" s="20" t="s">
        <v>950</v>
      </c>
      <c r="L120" s="100"/>
      <c r="M120" s="100"/>
      <c r="N120" s="100"/>
      <c r="O120" s="100"/>
      <c r="R120" s="6" t="s">
        <v>836</v>
      </c>
      <c r="S120" s="6" t="s">
        <v>836</v>
      </c>
    </row>
    <row r="121" spans="1:28" ht="15.75" customHeight="1">
      <c r="A121" s="25" t="s">
        <v>951</v>
      </c>
      <c r="B121" s="10">
        <v>9</v>
      </c>
      <c r="C121" s="10">
        <v>14</v>
      </c>
      <c r="D121" s="11">
        <v>19</v>
      </c>
      <c r="E121" s="11">
        <v>26</v>
      </c>
      <c r="F121" s="81"/>
      <c r="G121" s="81"/>
      <c r="H121" s="82"/>
      <c r="I121" s="82"/>
      <c r="J121" s="82"/>
      <c r="K121" s="82"/>
      <c r="L121" s="98"/>
      <c r="M121" s="98"/>
      <c r="N121" s="98"/>
      <c r="O121" s="98"/>
      <c r="P121" s="26">
        <v>17</v>
      </c>
      <c r="Q121" s="26">
        <v>19</v>
      </c>
      <c r="R121" s="26"/>
      <c r="S121" s="26"/>
      <c r="T121" s="26">
        <v>21</v>
      </c>
      <c r="U121" s="26">
        <v>24</v>
      </c>
      <c r="V121" s="26">
        <v>21</v>
      </c>
      <c r="W121" s="26">
        <v>23</v>
      </c>
      <c r="X121" s="26">
        <v>2</v>
      </c>
      <c r="Y121" s="26">
        <v>130</v>
      </c>
      <c r="Z121" s="10"/>
      <c r="AA121" s="27">
        <v>1012</v>
      </c>
      <c r="AB121" s="29">
        <f aca="true" t="shared" si="8" ref="AB121:AB132">(B121+C121)/2</f>
        <v>11.5</v>
      </c>
    </row>
    <row r="122" spans="1:30" ht="15.75" customHeight="1">
      <c r="A122" s="25" t="s">
        <v>952</v>
      </c>
      <c r="B122" s="10">
        <v>17</v>
      </c>
      <c r="C122" s="10">
        <v>21</v>
      </c>
      <c r="D122" s="11">
        <v>22</v>
      </c>
      <c r="E122" s="11">
        <v>32</v>
      </c>
      <c r="F122" s="81"/>
      <c r="G122" s="81"/>
      <c r="H122" s="82">
        <v>3</v>
      </c>
      <c r="I122" s="82">
        <v>5</v>
      </c>
      <c r="J122" s="82">
        <v>7</v>
      </c>
      <c r="K122" s="82">
        <v>9</v>
      </c>
      <c r="L122" s="98"/>
      <c r="M122" s="98"/>
      <c r="N122" s="98"/>
      <c r="O122" s="98">
        <v>2</v>
      </c>
      <c r="P122" s="26">
        <v>20</v>
      </c>
      <c r="Q122" s="26">
        <v>25</v>
      </c>
      <c r="R122" s="26"/>
      <c r="S122" s="26"/>
      <c r="T122" s="26">
        <v>35</v>
      </c>
      <c r="U122" s="26">
        <v>40</v>
      </c>
      <c r="V122" s="26"/>
      <c r="W122" s="26"/>
      <c r="X122" s="26">
        <v>4</v>
      </c>
      <c r="Y122" s="26">
        <v>300</v>
      </c>
      <c r="Z122" s="10">
        <f>'uID''s'!G266</f>
        <v>2068</v>
      </c>
      <c r="AA122" s="27">
        <v>1800</v>
      </c>
      <c r="AB122" s="29">
        <f t="shared" si="8"/>
        <v>19</v>
      </c>
      <c r="AD122" s="31"/>
    </row>
    <row r="123" spans="1:30" ht="15.75" customHeight="1">
      <c r="A123" s="25" t="s">
        <v>953</v>
      </c>
      <c r="B123" s="10">
        <v>24</v>
      </c>
      <c r="C123" s="10">
        <v>30</v>
      </c>
      <c r="D123" s="11">
        <v>27</v>
      </c>
      <c r="E123" s="11">
        <v>37</v>
      </c>
      <c r="F123" s="81">
        <v>1</v>
      </c>
      <c r="G123" s="81">
        <v>1</v>
      </c>
      <c r="H123" s="82">
        <v>7</v>
      </c>
      <c r="I123" s="82">
        <v>9</v>
      </c>
      <c r="J123" s="82">
        <v>11</v>
      </c>
      <c r="K123" s="82">
        <v>14</v>
      </c>
      <c r="L123" s="98"/>
      <c r="M123" s="98">
        <v>1</v>
      </c>
      <c r="N123" s="98">
        <v>3</v>
      </c>
      <c r="O123" s="98">
        <v>4</v>
      </c>
      <c r="P123" s="26">
        <v>35</v>
      </c>
      <c r="Q123" s="26">
        <v>45</v>
      </c>
      <c r="R123" s="26"/>
      <c r="S123" s="26"/>
      <c r="T123" s="26">
        <v>60</v>
      </c>
      <c r="U123" s="26">
        <v>70</v>
      </c>
      <c r="V123" s="26"/>
      <c r="W123" s="26"/>
      <c r="X123" s="26">
        <v>12</v>
      </c>
      <c r="Y123" s="26">
        <v>700</v>
      </c>
      <c r="Z123" s="10"/>
      <c r="AA123" s="27">
        <v>1849</v>
      </c>
      <c r="AB123" s="29">
        <f t="shared" si="8"/>
        <v>27</v>
      </c>
      <c r="AD123" s="31"/>
    </row>
    <row r="124" spans="1:30" ht="15.75" customHeight="1">
      <c r="A124" s="25" t="s">
        <v>954</v>
      </c>
      <c r="B124" s="10">
        <v>36</v>
      </c>
      <c r="C124" s="10">
        <v>42</v>
      </c>
      <c r="D124" s="11">
        <v>32</v>
      </c>
      <c r="E124" s="11">
        <v>42</v>
      </c>
      <c r="F124" s="81">
        <v>3</v>
      </c>
      <c r="G124" s="81">
        <v>4</v>
      </c>
      <c r="H124" s="82">
        <v>14</v>
      </c>
      <c r="I124" s="82">
        <v>16</v>
      </c>
      <c r="J124" s="82">
        <v>18</v>
      </c>
      <c r="K124" s="82">
        <v>20</v>
      </c>
      <c r="L124" s="98"/>
      <c r="M124" s="98"/>
      <c r="N124" s="98">
        <v>5</v>
      </c>
      <c r="O124" s="98">
        <v>6</v>
      </c>
      <c r="P124" s="26">
        <v>55</v>
      </c>
      <c r="Q124" s="26">
        <v>65</v>
      </c>
      <c r="R124" s="26"/>
      <c r="S124" s="26"/>
      <c r="T124" s="26">
        <v>90</v>
      </c>
      <c r="U124" s="26">
        <v>100</v>
      </c>
      <c r="V124" s="26">
        <v>50</v>
      </c>
      <c r="W124" s="26">
        <v>60</v>
      </c>
      <c r="X124" s="26">
        <v>20</v>
      </c>
      <c r="Y124" s="26">
        <v>1200</v>
      </c>
      <c r="Z124" s="10"/>
      <c r="AA124" s="27">
        <v>3248</v>
      </c>
      <c r="AB124" s="29">
        <f t="shared" si="8"/>
        <v>39</v>
      </c>
      <c r="AD124" s="31"/>
    </row>
    <row r="125" spans="1:30" ht="15.75" customHeight="1">
      <c r="A125" s="25" t="s">
        <v>955</v>
      </c>
      <c r="B125" s="10">
        <v>45</v>
      </c>
      <c r="C125" s="10">
        <v>51</v>
      </c>
      <c r="D125" s="11">
        <v>37</v>
      </c>
      <c r="E125" s="11">
        <v>47</v>
      </c>
      <c r="F125" s="81">
        <v>5</v>
      </c>
      <c r="G125" s="81">
        <v>7</v>
      </c>
      <c r="H125" s="82">
        <v>16</v>
      </c>
      <c r="I125" s="82">
        <v>19</v>
      </c>
      <c r="J125" s="82">
        <v>20</v>
      </c>
      <c r="K125" s="82">
        <v>22</v>
      </c>
      <c r="L125" s="98"/>
      <c r="M125" s="98"/>
      <c r="N125" s="98">
        <v>7</v>
      </c>
      <c r="O125" s="98">
        <v>9</v>
      </c>
      <c r="P125" s="26">
        <v>75</v>
      </c>
      <c r="Q125" s="26">
        <v>85</v>
      </c>
      <c r="R125" s="26"/>
      <c r="S125" s="26"/>
      <c r="T125" s="26">
        <v>110</v>
      </c>
      <c r="U125" s="26">
        <v>120</v>
      </c>
      <c r="V125" s="26">
        <v>70</v>
      </c>
      <c r="W125" s="26">
        <v>80</v>
      </c>
      <c r="X125" s="26">
        <v>28</v>
      </c>
      <c r="Y125" s="26">
        <v>1700</v>
      </c>
      <c r="Z125" s="10"/>
      <c r="AA125" s="27">
        <v>1445</v>
      </c>
      <c r="AB125" s="29">
        <f t="shared" si="8"/>
        <v>48</v>
      </c>
      <c r="AD125" s="31"/>
    </row>
    <row r="126" spans="1:30" ht="15.75" customHeight="1">
      <c r="A126" s="25" t="s">
        <v>956</v>
      </c>
      <c r="B126" s="10">
        <v>54</v>
      </c>
      <c r="C126" s="10">
        <v>60</v>
      </c>
      <c r="D126" s="11">
        <v>42</v>
      </c>
      <c r="E126" s="11">
        <v>52</v>
      </c>
      <c r="F126" s="81">
        <v>8</v>
      </c>
      <c r="G126" s="81">
        <v>9</v>
      </c>
      <c r="H126" s="82">
        <v>17</v>
      </c>
      <c r="I126" s="82">
        <v>20</v>
      </c>
      <c r="J126" s="82">
        <v>21</v>
      </c>
      <c r="K126" s="82">
        <v>24</v>
      </c>
      <c r="L126" s="98"/>
      <c r="M126" s="98"/>
      <c r="N126" s="98">
        <v>11</v>
      </c>
      <c r="O126" s="98">
        <v>15</v>
      </c>
      <c r="P126" s="26">
        <v>95</v>
      </c>
      <c r="Q126" s="26">
        <v>105</v>
      </c>
      <c r="R126" s="26"/>
      <c r="S126" s="26"/>
      <c r="T126" s="26">
        <v>130</v>
      </c>
      <c r="U126" s="26">
        <v>140</v>
      </c>
      <c r="V126" s="26">
        <v>85</v>
      </c>
      <c r="W126" s="26">
        <v>95</v>
      </c>
      <c r="X126" s="26">
        <v>36</v>
      </c>
      <c r="Y126" s="26">
        <v>2200</v>
      </c>
      <c r="Z126" s="10">
        <f>'uID''s'!G273</f>
        <v>2075</v>
      </c>
      <c r="AA126" s="27">
        <v>1164</v>
      </c>
      <c r="AB126" s="29">
        <f t="shared" si="8"/>
        <v>57</v>
      </c>
      <c r="AD126" s="31"/>
    </row>
    <row r="127" spans="1:30" ht="15.75" customHeight="1">
      <c r="A127" s="32" t="s">
        <v>957</v>
      </c>
      <c r="B127" s="10">
        <v>56</v>
      </c>
      <c r="C127" s="10">
        <v>59</v>
      </c>
      <c r="D127" s="11">
        <v>38</v>
      </c>
      <c r="E127" s="11">
        <v>44</v>
      </c>
      <c r="F127" s="81">
        <v>11</v>
      </c>
      <c r="G127" s="81">
        <v>12</v>
      </c>
      <c r="H127" s="82">
        <v>14</v>
      </c>
      <c r="I127" s="82">
        <v>16</v>
      </c>
      <c r="J127" s="82">
        <v>18</v>
      </c>
      <c r="K127" s="82">
        <v>20</v>
      </c>
      <c r="L127" s="98">
        <v>4</v>
      </c>
      <c r="M127" s="98">
        <v>6</v>
      </c>
      <c r="N127" s="98">
        <v>8</v>
      </c>
      <c r="O127" s="98">
        <v>11</v>
      </c>
      <c r="P127" s="26">
        <v>107</v>
      </c>
      <c r="Q127" s="26">
        <v>110</v>
      </c>
      <c r="R127" s="26"/>
      <c r="S127" s="26"/>
      <c r="T127" s="26">
        <v>148</v>
      </c>
      <c r="U127" s="26">
        <v>152</v>
      </c>
      <c r="V127" s="26">
        <v>103</v>
      </c>
      <c r="W127" s="26">
        <v>108</v>
      </c>
      <c r="X127" s="26">
        <v>24</v>
      </c>
      <c r="Y127" s="26">
        <v>2700</v>
      </c>
      <c r="Z127" s="33">
        <f>'uID''s'!G357</f>
        <v>2159</v>
      </c>
      <c r="AA127" s="27">
        <v>3224</v>
      </c>
      <c r="AB127" s="29">
        <f t="shared" si="8"/>
        <v>57.5</v>
      </c>
      <c r="AD127" s="31"/>
    </row>
    <row r="128" spans="1:30" ht="15.75" customHeight="1">
      <c r="A128" s="32" t="s">
        <v>958</v>
      </c>
      <c r="B128" s="10">
        <v>38</v>
      </c>
      <c r="C128" s="10">
        <v>44</v>
      </c>
      <c r="D128" s="11">
        <v>35</v>
      </c>
      <c r="E128" s="11">
        <v>50</v>
      </c>
      <c r="F128" s="81">
        <v>4</v>
      </c>
      <c r="G128" s="81">
        <v>5</v>
      </c>
      <c r="H128" s="82">
        <v>2</v>
      </c>
      <c r="I128" s="82">
        <v>4</v>
      </c>
      <c r="J128" s="82">
        <v>5</v>
      </c>
      <c r="K128" s="82">
        <v>7</v>
      </c>
      <c r="L128" s="98">
        <v>20</v>
      </c>
      <c r="M128" s="98">
        <v>23</v>
      </c>
      <c r="N128" s="98">
        <v>25</v>
      </c>
      <c r="O128" s="98">
        <v>30</v>
      </c>
      <c r="P128" s="26">
        <v>85</v>
      </c>
      <c r="Q128" s="26">
        <v>90</v>
      </c>
      <c r="R128" s="26"/>
      <c r="S128" s="26"/>
      <c r="T128" s="26">
        <v>136</v>
      </c>
      <c r="U128" s="26">
        <v>149</v>
      </c>
      <c r="V128" s="26">
        <v>100</v>
      </c>
      <c r="W128" s="26">
        <v>112</v>
      </c>
      <c r="X128" s="26">
        <v>25</v>
      </c>
      <c r="Y128" s="26">
        <v>2400</v>
      </c>
      <c r="Z128" s="33"/>
      <c r="AA128" s="27">
        <v>3354</v>
      </c>
      <c r="AB128" s="29">
        <f t="shared" si="8"/>
        <v>41</v>
      </c>
      <c r="AD128" s="31"/>
    </row>
    <row r="129" spans="1:30" ht="15.75" customHeight="1">
      <c r="A129" s="25" t="s">
        <v>959</v>
      </c>
      <c r="B129" s="10">
        <v>68</v>
      </c>
      <c r="C129" s="10">
        <v>74</v>
      </c>
      <c r="D129" s="11">
        <v>47</v>
      </c>
      <c r="E129" s="11">
        <v>57</v>
      </c>
      <c r="F129" s="81">
        <v>15</v>
      </c>
      <c r="G129" s="81">
        <v>18</v>
      </c>
      <c r="H129" s="82">
        <v>18</v>
      </c>
      <c r="I129" s="82">
        <v>21</v>
      </c>
      <c r="J129" s="82">
        <v>22</v>
      </c>
      <c r="K129" s="82">
        <v>25</v>
      </c>
      <c r="L129" s="98"/>
      <c r="M129" s="98"/>
      <c r="N129" s="98">
        <v>20</v>
      </c>
      <c r="O129" s="98">
        <v>24</v>
      </c>
      <c r="P129" s="26">
        <v>115</v>
      </c>
      <c r="Q129" s="26">
        <v>125</v>
      </c>
      <c r="R129" s="26"/>
      <c r="S129" s="26"/>
      <c r="T129" s="26">
        <v>155</v>
      </c>
      <c r="U129" s="26">
        <v>165</v>
      </c>
      <c r="V129" s="26"/>
      <c r="W129" s="26"/>
      <c r="X129" s="26">
        <v>44</v>
      </c>
      <c r="Y129" s="26">
        <v>2900</v>
      </c>
      <c r="Z129" s="10"/>
      <c r="AA129" s="27">
        <v>60</v>
      </c>
      <c r="AB129" s="29">
        <f t="shared" si="8"/>
        <v>71</v>
      </c>
      <c r="AD129" s="31"/>
    </row>
    <row r="130" spans="1:30" ht="15.75" customHeight="1">
      <c r="A130" s="25" t="s">
        <v>960</v>
      </c>
      <c r="B130" s="10">
        <v>74</v>
      </c>
      <c r="C130" s="10">
        <v>77</v>
      </c>
      <c r="D130" s="11">
        <v>49</v>
      </c>
      <c r="E130" s="11">
        <v>59</v>
      </c>
      <c r="F130" s="81">
        <v>17</v>
      </c>
      <c r="G130" s="81">
        <v>19</v>
      </c>
      <c r="H130" s="82">
        <v>3</v>
      </c>
      <c r="I130" s="82">
        <v>4</v>
      </c>
      <c r="J130" s="82">
        <v>7</v>
      </c>
      <c r="K130" s="82">
        <v>10</v>
      </c>
      <c r="L130" s="98">
        <v>15</v>
      </c>
      <c r="M130" s="98">
        <v>20</v>
      </c>
      <c r="N130" s="98">
        <v>37</v>
      </c>
      <c r="O130" s="98">
        <v>40</v>
      </c>
      <c r="P130" s="26">
        <v>125</v>
      </c>
      <c r="Q130" s="26">
        <v>135</v>
      </c>
      <c r="R130" s="26"/>
      <c r="S130" s="26"/>
      <c r="T130" s="26">
        <v>167</v>
      </c>
      <c r="U130" s="26">
        <v>177</v>
      </c>
      <c r="V130" s="26"/>
      <c r="W130" s="26"/>
      <c r="X130" s="26">
        <v>24</v>
      </c>
      <c r="Y130" s="26">
        <v>3100</v>
      </c>
      <c r="Z130" s="10"/>
      <c r="AA130" s="27">
        <v>2784</v>
      </c>
      <c r="AB130" s="29">
        <f t="shared" si="8"/>
        <v>75.5</v>
      </c>
      <c r="AD130" s="31"/>
    </row>
    <row r="131" spans="1:30" ht="15.75" customHeight="1">
      <c r="A131" s="25" t="s">
        <v>961</v>
      </c>
      <c r="B131" s="10">
        <v>77</v>
      </c>
      <c r="C131" s="10">
        <v>83</v>
      </c>
      <c r="D131" s="11">
        <v>52</v>
      </c>
      <c r="E131" s="11">
        <v>62</v>
      </c>
      <c r="F131" s="81">
        <v>20</v>
      </c>
      <c r="G131" s="81">
        <v>23</v>
      </c>
      <c r="H131" s="82">
        <v>20</v>
      </c>
      <c r="I131" s="82">
        <v>23</v>
      </c>
      <c r="J131" s="82">
        <v>24</v>
      </c>
      <c r="K131" s="82">
        <v>27</v>
      </c>
      <c r="L131" s="98"/>
      <c r="M131" s="98"/>
      <c r="N131" s="98">
        <v>23</v>
      </c>
      <c r="O131" s="98">
        <v>27</v>
      </c>
      <c r="P131" s="26">
        <v>135</v>
      </c>
      <c r="Q131" s="26">
        <v>145</v>
      </c>
      <c r="R131" s="26"/>
      <c r="S131" s="26"/>
      <c r="T131" s="26">
        <v>180</v>
      </c>
      <c r="U131" s="26">
        <v>190</v>
      </c>
      <c r="V131" s="26"/>
      <c r="W131" s="26"/>
      <c r="X131" s="26">
        <v>52</v>
      </c>
      <c r="Y131" s="26">
        <v>3400</v>
      </c>
      <c r="Z131" s="10"/>
      <c r="AA131" s="27">
        <v>1275</v>
      </c>
      <c r="AB131" s="29">
        <f t="shared" si="8"/>
        <v>80</v>
      </c>
      <c r="AD131" s="31"/>
    </row>
    <row r="132" spans="1:30" ht="15.75" customHeight="1">
      <c r="A132" s="25" t="s">
        <v>962</v>
      </c>
      <c r="B132" s="10">
        <v>86</v>
      </c>
      <c r="C132" s="10">
        <v>90</v>
      </c>
      <c r="D132" s="11">
        <v>57</v>
      </c>
      <c r="E132" s="11">
        <v>67</v>
      </c>
      <c r="F132" s="81">
        <v>25</v>
      </c>
      <c r="G132" s="81">
        <v>28</v>
      </c>
      <c r="H132" s="82">
        <v>22</v>
      </c>
      <c r="I132" s="82">
        <v>25</v>
      </c>
      <c r="J132" s="82">
        <v>27</v>
      </c>
      <c r="K132" s="82">
        <v>30</v>
      </c>
      <c r="L132" s="98"/>
      <c r="M132" s="98"/>
      <c r="N132" s="98">
        <v>26</v>
      </c>
      <c r="O132" s="98">
        <v>30</v>
      </c>
      <c r="P132" s="26">
        <v>155</v>
      </c>
      <c r="Q132" s="26">
        <v>165</v>
      </c>
      <c r="R132" s="99">
        <v>5</v>
      </c>
      <c r="S132" s="99">
        <v>5</v>
      </c>
      <c r="T132" s="26">
        <v>205</v>
      </c>
      <c r="U132" s="26">
        <v>215</v>
      </c>
      <c r="V132" s="26"/>
      <c r="W132" s="26"/>
      <c r="X132" s="26">
        <v>60</v>
      </c>
      <c r="Y132" s="26">
        <v>3900</v>
      </c>
      <c r="Z132" s="10">
        <f>'uID''s'!G274</f>
        <v>2076</v>
      </c>
      <c r="AA132" s="27">
        <v>1850</v>
      </c>
      <c r="AB132" s="29">
        <f t="shared" si="8"/>
        <v>88</v>
      </c>
      <c r="AD132" s="31"/>
    </row>
    <row r="133" spans="12:30" ht="14.25" customHeight="1">
      <c r="L133" s="100"/>
      <c r="M133" s="100"/>
      <c r="N133" s="100"/>
      <c r="O133" s="100"/>
      <c r="AD133" s="31"/>
    </row>
    <row r="134" spans="1:19" ht="14.25" customHeight="1">
      <c r="A134" s="20" t="s">
        <v>963</v>
      </c>
      <c r="L134" s="100"/>
      <c r="M134" s="100"/>
      <c r="N134" s="100"/>
      <c r="O134" s="100"/>
      <c r="R134" s="6" t="s">
        <v>836</v>
      </c>
      <c r="S134" s="6" t="s">
        <v>836</v>
      </c>
    </row>
    <row r="135" spans="1:28" ht="15.75" customHeight="1">
      <c r="A135" s="25" t="s">
        <v>964</v>
      </c>
      <c r="B135" s="10">
        <v>5</v>
      </c>
      <c r="C135" s="10">
        <v>7</v>
      </c>
      <c r="D135" s="11">
        <v>20</v>
      </c>
      <c r="E135" s="11">
        <v>30</v>
      </c>
      <c r="F135" s="81"/>
      <c r="G135" s="81"/>
      <c r="H135" s="82"/>
      <c r="I135" s="82"/>
      <c r="J135" s="82"/>
      <c r="K135" s="82"/>
      <c r="L135" s="98"/>
      <c r="M135" s="98"/>
      <c r="N135" s="98"/>
      <c r="O135" s="98"/>
      <c r="P135" s="26">
        <v>20</v>
      </c>
      <c r="Q135" s="26">
        <v>25</v>
      </c>
      <c r="R135" s="99"/>
      <c r="S135" s="99"/>
      <c r="T135" s="26">
        <v>15</v>
      </c>
      <c r="U135" s="26">
        <v>20</v>
      </c>
      <c r="V135" s="26">
        <v>19</v>
      </c>
      <c r="W135" s="26">
        <v>20</v>
      </c>
      <c r="X135" s="26">
        <v>5</v>
      </c>
      <c r="Y135" s="26">
        <v>205</v>
      </c>
      <c r="Z135" s="10">
        <v>193</v>
      </c>
      <c r="AA135" s="27">
        <v>628</v>
      </c>
      <c r="AB135" s="29">
        <f aca="true" t="shared" si="9" ref="AB135:AB146">(B135+C135)/2</f>
        <v>6</v>
      </c>
    </row>
    <row r="136" spans="1:28" ht="15.75" customHeight="1">
      <c r="A136" s="25" t="s">
        <v>965</v>
      </c>
      <c r="B136" s="10">
        <v>9</v>
      </c>
      <c r="C136" s="10">
        <v>11</v>
      </c>
      <c r="D136" s="11">
        <v>24</v>
      </c>
      <c r="E136" s="11">
        <v>31</v>
      </c>
      <c r="F136" s="81"/>
      <c r="G136" s="81"/>
      <c r="H136" s="82">
        <v>2</v>
      </c>
      <c r="I136" s="82">
        <v>4</v>
      </c>
      <c r="J136" s="82">
        <v>5</v>
      </c>
      <c r="K136" s="82">
        <v>6</v>
      </c>
      <c r="L136" s="98"/>
      <c r="M136" s="98"/>
      <c r="N136" s="98"/>
      <c r="O136" s="98"/>
      <c r="P136" s="26">
        <v>30</v>
      </c>
      <c r="Q136" s="26">
        <v>35</v>
      </c>
      <c r="R136" s="99"/>
      <c r="S136" s="99"/>
      <c r="T136" s="26">
        <v>25</v>
      </c>
      <c r="U136" s="26">
        <v>30</v>
      </c>
      <c r="V136" s="26">
        <v>27</v>
      </c>
      <c r="W136" s="26">
        <v>30</v>
      </c>
      <c r="X136" s="26">
        <v>7</v>
      </c>
      <c r="Y136" s="26">
        <v>375</v>
      </c>
      <c r="Z136" s="10"/>
      <c r="AA136" s="27">
        <v>907</v>
      </c>
      <c r="AB136" s="29">
        <f t="shared" si="9"/>
        <v>10</v>
      </c>
    </row>
    <row r="137" spans="1:28" ht="15.75" customHeight="1">
      <c r="A137" s="25" t="s">
        <v>966</v>
      </c>
      <c r="B137" s="10">
        <v>13</v>
      </c>
      <c r="C137" s="10">
        <v>15</v>
      </c>
      <c r="D137" s="11">
        <v>25</v>
      </c>
      <c r="E137" s="11">
        <v>35</v>
      </c>
      <c r="F137" s="81">
        <v>1</v>
      </c>
      <c r="G137" s="81">
        <v>1</v>
      </c>
      <c r="H137" s="82">
        <v>3</v>
      </c>
      <c r="I137" s="82">
        <v>5</v>
      </c>
      <c r="J137" s="82">
        <v>7</v>
      </c>
      <c r="K137" s="82">
        <v>8</v>
      </c>
      <c r="L137" s="98"/>
      <c r="M137" s="98"/>
      <c r="N137" s="98"/>
      <c r="O137" s="98">
        <v>3</v>
      </c>
      <c r="P137" s="26">
        <v>45</v>
      </c>
      <c r="Q137" s="26">
        <v>50</v>
      </c>
      <c r="R137" s="99"/>
      <c r="S137" s="99"/>
      <c r="T137" s="26">
        <v>40</v>
      </c>
      <c r="U137" s="26">
        <v>45</v>
      </c>
      <c r="V137" s="26">
        <v>47</v>
      </c>
      <c r="W137" s="26">
        <v>50</v>
      </c>
      <c r="X137" s="26">
        <v>10</v>
      </c>
      <c r="Y137" s="26">
        <v>585</v>
      </c>
      <c r="Z137" s="10"/>
      <c r="AA137" s="27">
        <v>906</v>
      </c>
      <c r="AB137" s="29">
        <f t="shared" si="9"/>
        <v>14</v>
      </c>
    </row>
    <row r="138" spans="1:28" ht="15.75" customHeight="1">
      <c r="A138" s="25" t="s">
        <v>967</v>
      </c>
      <c r="B138" s="10">
        <v>17</v>
      </c>
      <c r="C138" s="10">
        <v>25</v>
      </c>
      <c r="D138" s="11">
        <v>30</v>
      </c>
      <c r="E138" s="11">
        <v>40</v>
      </c>
      <c r="F138" s="81">
        <v>2</v>
      </c>
      <c r="G138" s="81">
        <v>2</v>
      </c>
      <c r="H138" s="82">
        <v>7</v>
      </c>
      <c r="I138" s="82">
        <v>9</v>
      </c>
      <c r="J138" s="82">
        <v>12</v>
      </c>
      <c r="K138" s="82">
        <v>14</v>
      </c>
      <c r="L138" s="98"/>
      <c r="M138" s="98"/>
      <c r="N138" s="98">
        <v>1</v>
      </c>
      <c r="O138" s="98">
        <v>4</v>
      </c>
      <c r="P138" s="26">
        <v>55</v>
      </c>
      <c r="Q138" s="26">
        <v>65</v>
      </c>
      <c r="R138" s="99"/>
      <c r="S138" s="99"/>
      <c r="T138" s="26">
        <v>50</v>
      </c>
      <c r="U138" s="26">
        <v>60</v>
      </c>
      <c r="V138" s="26">
        <v>51</v>
      </c>
      <c r="W138" s="26">
        <v>60</v>
      </c>
      <c r="X138" s="26">
        <v>15</v>
      </c>
      <c r="Y138" s="26">
        <v>900</v>
      </c>
      <c r="Z138" s="10"/>
      <c r="AA138" s="27">
        <v>1402</v>
      </c>
      <c r="AB138" s="29">
        <f t="shared" si="9"/>
        <v>21</v>
      </c>
    </row>
    <row r="139" spans="1:28" ht="15.75" customHeight="1">
      <c r="A139" s="25" t="s">
        <v>968</v>
      </c>
      <c r="B139" s="10">
        <v>30</v>
      </c>
      <c r="C139" s="10">
        <v>35</v>
      </c>
      <c r="D139" s="11">
        <v>35</v>
      </c>
      <c r="E139" s="11">
        <v>45</v>
      </c>
      <c r="F139" s="81">
        <v>5</v>
      </c>
      <c r="G139" s="81">
        <v>6</v>
      </c>
      <c r="H139" s="82">
        <v>14</v>
      </c>
      <c r="I139" s="82">
        <v>16</v>
      </c>
      <c r="J139" s="82">
        <v>17</v>
      </c>
      <c r="K139" s="82">
        <v>19</v>
      </c>
      <c r="L139" s="98"/>
      <c r="M139" s="98"/>
      <c r="N139" s="98">
        <v>7</v>
      </c>
      <c r="O139" s="98">
        <v>10</v>
      </c>
      <c r="P139" s="26">
        <v>85</v>
      </c>
      <c r="Q139" s="26">
        <v>95</v>
      </c>
      <c r="R139" s="99"/>
      <c r="S139" s="99"/>
      <c r="T139" s="26">
        <v>75</v>
      </c>
      <c r="U139" s="26">
        <v>85</v>
      </c>
      <c r="V139" s="26">
        <v>71</v>
      </c>
      <c r="W139" s="26">
        <v>80</v>
      </c>
      <c r="X139" s="26">
        <v>20</v>
      </c>
      <c r="Y139" s="26">
        <v>1500</v>
      </c>
      <c r="Z139" s="10"/>
      <c r="AA139" s="27">
        <v>522</v>
      </c>
      <c r="AB139" s="29">
        <f t="shared" si="9"/>
        <v>32.5</v>
      </c>
    </row>
    <row r="140" spans="1:28" ht="15.75" customHeight="1">
      <c r="A140" s="25" t="s">
        <v>969</v>
      </c>
      <c r="B140" s="10">
        <v>37</v>
      </c>
      <c r="C140" s="10">
        <v>40</v>
      </c>
      <c r="D140" s="11">
        <v>40</v>
      </c>
      <c r="E140" s="11">
        <v>50</v>
      </c>
      <c r="F140" s="81">
        <v>7</v>
      </c>
      <c r="G140" s="81">
        <v>8</v>
      </c>
      <c r="H140" s="82">
        <v>15</v>
      </c>
      <c r="I140" s="82">
        <v>17</v>
      </c>
      <c r="J140" s="82">
        <v>18</v>
      </c>
      <c r="K140" s="82">
        <v>20</v>
      </c>
      <c r="L140" s="98"/>
      <c r="M140" s="98"/>
      <c r="N140" s="98">
        <v>9</v>
      </c>
      <c r="O140" s="98">
        <v>12</v>
      </c>
      <c r="P140" s="26">
        <v>100</v>
      </c>
      <c r="Q140" s="26">
        <v>110</v>
      </c>
      <c r="R140" s="99"/>
      <c r="S140" s="99"/>
      <c r="T140" s="26">
        <v>95</v>
      </c>
      <c r="U140" s="26">
        <v>105</v>
      </c>
      <c r="V140" s="26">
        <v>91</v>
      </c>
      <c r="W140" s="26">
        <v>100</v>
      </c>
      <c r="X140" s="26">
        <v>25</v>
      </c>
      <c r="Y140" s="26">
        <v>1800</v>
      </c>
      <c r="Z140" s="10">
        <f>'uID''s'!G272</f>
        <v>2074</v>
      </c>
      <c r="AA140" s="27">
        <v>1746</v>
      </c>
      <c r="AB140" s="29">
        <f t="shared" si="9"/>
        <v>38.5</v>
      </c>
    </row>
    <row r="141" spans="1:28" ht="15.75" customHeight="1">
      <c r="A141" s="32" t="s">
        <v>970</v>
      </c>
      <c r="B141" s="10">
        <v>34</v>
      </c>
      <c r="C141" s="10">
        <v>37</v>
      </c>
      <c r="D141" s="11">
        <v>45</v>
      </c>
      <c r="E141" s="11">
        <v>55</v>
      </c>
      <c r="F141" s="81">
        <v>9</v>
      </c>
      <c r="G141" s="81">
        <v>10</v>
      </c>
      <c r="H141" s="82">
        <v>17</v>
      </c>
      <c r="I141" s="82">
        <v>19</v>
      </c>
      <c r="J141" s="82">
        <v>20</v>
      </c>
      <c r="K141" s="82">
        <v>22</v>
      </c>
      <c r="L141" s="98">
        <v>4</v>
      </c>
      <c r="M141" s="98">
        <v>5</v>
      </c>
      <c r="N141" s="98">
        <v>7</v>
      </c>
      <c r="O141" s="98">
        <v>9</v>
      </c>
      <c r="P141" s="26">
        <v>111</v>
      </c>
      <c r="Q141" s="26">
        <v>114</v>
      </c>
      <c r="R141" s="99"/>
      <c r="S141" s="99"/>
      <c r="T141" s="26"/>
      <c r="U141" s="26"/>
      <c r="V141" s="26">
        <v>121</v>
      </c>
      <c r="W141" s="26">
        <v>130</v>
      </c>
      <c r="X141" s="26">
        <v>24</v>
      </c>
      <c r="Y141" s="26">
        <v>1920</v>
      </c>
      <c r="Z141" s="10"/>
      <c r="AA141" s="27">
        <v>2395</v>
      </c>
      <c r="AB141" s="29">
        <f t="shared" si="9"/>
        <v>35.5</v>
      </c>
    </row>
    <row r="142" spans="1:28" ht="15.75" customHeight="1">
      <c r="A142" s="25" t="s">
        <v>971</v>
      </c>
      <c r="B142" s="10">
        <v>42</v>
      </c>
      <c r="C142" s="10">
        <v>50</v>
      </c>
      <c r="D142" s="11">
        <v>45</v>
      </c>
      <c r="E142" s="11">
        <v>55</v>
      </c>
      <c r="F142" s="81">
        <v>12</v>
      </c>
      <c r="G142" s="81">
        <v>15</v>
      </c>
      <c r="H142" s="82">
        <v>16</v>
      </c>
      <c r="I142" s="82">
        <v>18</v>
      </c>
      <c r="J142" s="82">
        <v>19</v>
      </c>
      <c r="K142" s="82">
        <v>21</v>
      </c>
      <c r="L142" s="98"/>
      <c r="M142" s="98"/>
      <c r="N142" s="98">
        <v>12</v>
      </c>
      <c r="O142" s="98">
        <v>16</v>
      </c>
      <c r="P142" s="26">
        <v>115</v>
      </c>
      <c r="Q142" s="26">
        <v>125</v>
      </c>
      <c r="R142" s="99"/>
      <c r="S142" s="99"/>
      <c r="T142" s="26">
        <v>110</v>
      </c>
      <c r="U142" s="26">
        <v>120</v>
      </c>
      <c r="V142" s="26">
        <v>111</v>
      </c>
      <c r="W142" s="26">
        <v>120</v>
      </c>
      <c r="X142" s="26">
        <v>30</v>
      </c>
      <c r="Y142" s="26">
        <v>2100</v>
      </c>
      <c r="Z142" s="10"/>
      <c r="AA142" s="27">
        <v>1777</v>
      </c>
      <c r="AB142" s="29">
        <f t="shared" si="9"/>
        <v>46</v>
      </c>
    </row>
    <row r="143" spans="1:28" ht="15.75" customHeight="1">
      <c r="A143" s="32" t="s">
        <v>972</v>
      </c>
      <c r="B143" s="10">
        <v>36</v>
      </c>
      <c r="C143" s="10">
        <v>40</v>
      </c>
      <c r="D143" s="11">
        <v>49</v>
      </c>
      <c r="E143" s="11">
        <v>57</v>
      </c>
      <c r="F143" s="81">
        <v>18</v>
      </c>
      <c r="G143" s="81">
        <v>20</v>
      </c>
      <c r="H143" s="82">
        <v>18</v>
      </c>
      <c r="I143" s="82">
        <v>21</v>
      </c>
      <c r="J143" s="82">
        <v>22</v>
      </c>
      <c r="K143" s="82">
        <v>24</v>
      </c>
      <c r="L143" s="98"/>
      <c r="M143" s="98">
        <v>4</v>
      </c>
      <c r="N143" s="98">
        <v>7</v>
      </c>
      <c r="O143" s="98">
        <v>13</v>
      </c>
      <c r="P143" s="26">
        <v>126</v>
      </c>
      <c r="Q143" s="26">
        <v>129</v>
      </c>
      <c r="R143" s="99"/>
      <c r="S143" s="99"/>
      <c r="T143" s="26">
        <v>121</v>
      </c>
      <c r="U143" s="26">
        <v>124</v>
      </c>
      <c r="V143" s="26">
        <v>131</v>
      </c>
      <c r="W143" s="26">
        <v>140</v>
      </c>
      <c r="X143" s="26">
        <v>33</v>
      </c>
      <c r="Y143" s="26">
        <v>2300</v>
      </c>
      <c r="Z143" s="33">
        <f>'uID''s'!G381</f>
        <v>2183</v>
      </c>
      <c r="AA143" s="27">
        <v>2185</v>
      </c>
      <c r="AB143" s="29">
        <f t="shared" si="9"/>
        <v>38</v>
      </c>
    </row>
    <row r="144" spans="1:28" ht="15.75" customHeight="1">
      <c r="A144" s="25" t="s">
        <v>973</v>
      </c>
      <c r="B144" s="10">
        <v>52</v>
      </c>
      <c r="C144" s="10">
        <v>60</v>
      </c>
      <c r="D144" s="11">
        <v>50</v>
      </c>
      <c r="E144" s="11">
        <v>60</v>
      </c>
      <c r="F144" s="81">
        <v>16</v>
      </c>
      <c r="G144" s="81">
        <v>19</v>
      </c>
      <c r="H144" s="82">
        <v>18</v>
      </c>
      <c r="I144" s="82">
        <v>20</v>
      </c>
      <c r="J144" s="82">
        <v>21</v>
      </c>
      <c r="K144" s="82">
        <v>23</v>
      </c>
      <c r="L144" s="98"/>
      <c r="M144" s="98"/>
      <c r="N144" s="98">
        <v>19</v>
      </c>
      <c r="O144" s="98">
        <v>23</v>
      </c>
      <c r="P144" s="26">
        <v>130</v>
      </c>
      <c r="Q144" s="26">
        <v>140</v>
      </c>
      <c r="R144" s="99"/>
      <c r="S144" s="99"/>
      <c r="T144" s="26">
        <v>125</v>
      </c>
      <c r="U144" s="26">
        <v>135</v>
      </c>
      <c r="V144" s="26">
        <v>136</v>
      </c>
      <c r="W144" s="26">
        <v>150</v>
      </c>
      <c r="X144" s="26">
        <v>40</v>
      </c>
      <c r="Y144" s="26">
        <v>2400</v>
      </c>
      <c r="Z144" s="10"/>
      <c r="AA144" s="27">
        <v>2187</v>
      </c>
      <c r="AB144" s="29">
        <f t="shared" si="9"/>
        <v>56</v>
      </c>
    </row>
    <row r="145" spans="1:28" ht="15.75" customHeight="1">
      <c r="A145" s="25" t="s">
        <v>974</v>
      </c>
      <c r="B145" s="10">
        <v>65</v>
      </c>
      <c r="C145" s="10">
        <v>75</v>
      </c>
      <c r="D145" s="11">
        <v>55</v>
      </c>
      <c r="E145" s="11">
        <v>65</v>
      </c>
      <c r="F145" s="81">
        <v>20</v>
      </c>
      <c r="G145" s="81">
        <v>22</v>
      </c>
      <c r="H145" s="82">
        <v>20</v>
      </c>
      <c r="I145" s="82">
        <v>22</v>
      </c>
      <c r="J145" s="82">
        <v>23</v>
      </c>
      <c r="K145" s="82">
        <v>25</v>
      </c>
      <c r="L145" s="98"/>
      <c r="M145" s="98"/>
      <c r="N145" s="98">
        <v>23</v>
      </c>
      <c r="O145" s="98">
        <v>27</v>
      </c>
      <c r="P145" s="26">
        <v>150</v>
      </c>
      <c r="Q145" s="26">
        <v>160</v>
      </c>
      <c r="R145" s="99"/>
      <c r="S145" s="99"/>
      <c r="T145" s="26">
        <v>135</v>
      </c>
      <c r="U145" s="26">
        <v>145</v>
      </c>
      <c r="V145" s="26">
        <v>156</v>
      </c>
      <c r="W145" s="26">
        <v>165</v>
      </c>
      <c r="X145" s="26">
        <v>50</v>
      </c>
      <c r="Y145" s="26">
        <v>3000</v>
      </c>
      <c r="Z145" s="10"/>
      <c r="AA145" s="27">
        <v>1596</v>
      </c>
      <c r="AB145" s="29">
        <f t="shared" si="9"/>
        <v>70</v>
      </c>
    </row>
    <row r="146" spans="1:28" ht="15.75" customHeight="1">
      <c r="A146" s="25" t="s">
        <v>975</v>
      </c>
      <c r="B146" s="10">
        <v>77</v>
      </c>
      <c r="C146" s="10">
        <v>85</v>
      </c>
      <c r="D146" s="11">
        <v>60</v>
      </c>
      <c r="E146" s="11">
        <v>70</v>
      </c>
      <c r="F146" s="81">
        <v>23</v>
      </c>
      <c r="G146" s="81">
        <v>25</v>
      </c>
      <c r="H146" s="82">
        <v>22</v>
      </c>
      <c r="I146" s="82">
        <v>24</v>
      </c>
      <c r="J146" s="82">
        <v>25</v>
      </c>
      <c r="K146" s="82">
        <v>27</v>
      </c>
      <c r="L146" s="98"/>
      <c r="M146" s="98"/>
      <c r="N146" s="98">
        <v>26</v>
      </c>
      <c r="O146" s="98">
        <v>29</v>
      </c>
      <c r="P146" s="26">
        <v>170</v>
      </c>
      <c r="Q146" s="26">
        <v>180</v>
      </c>
      <c r="R146" s="99">
        <v>4</v>
      </c>
      <c r="S146" s="99">
        <v>4</v>
      </c>
      <c r="T146" s="26">
        <v>150</v>
      </c>
      <c r="U146" s="26">
        <v>160</v>
      </c>
      <c r="V146" s="26">
        <v>171</v>
      </c>
      <c r="W146" s="26">
        <v>180</v>
      </c>
      <c r="X146" s="26">
        <v>60</v>
      </c>
      <c r="Y146" s="26">
        <v>3300</v>
      </c>
      <c r="Z146" s="10">
        <f>'uID''s'!G268</f>
        <v>2070</v>
      </c>
      <c r="AA146" s="27">
        <v>1621</v>
      </c>
      <c r="AB146" s="29">
        <f t="shared" si="9"/>
        <v>81</v>
      </c>
    </row>
    <row r="149" spans="3:6" ht="14.25" customHeight="1">
      <c r="C149" s="1"/>
      <c r="D149" s="1"/>
      <c r="E149" s="1"/>
      <c r="F149" s="1"/>
    </row>
    <row r="150" spans="3:6" ht="14.25" customHeight="1">
      <c r="C150" s="1"/>
      <c r="D150" s="1"/>
      <c r="E150" s="1"/>
      <c r="F150" s="1"/>
    </row>
    <row r="151" spans="3:6" ht="14.25" customHeight="1">
      <c r="C151" s="1"/>
      <c r="D151" s="1"/>
      <c r="E151" s="1"/>
      <c r="F151" s="1"/>
    </row>
    <row r="152" spans="3:6" ht="14.25" customHeight="1">
      <c r="C152" s="1"/>
      <c r="D152" s="1"/>
      <c r="E152" s="1"/>
      <c r="F152" s="1"/>
    </row>
    <row r="153" spans="3:6" ht="14.25" customHeight="1">
      <c r="C153" s="1"/>
      <c r="D153" s="1"/>
      <c r="E153" s="1"/>
      <c r="F153" s="1"/>
    </row>
    <row r="154" spans="3:6" ht="14.25" customHeight="1">
      <c r="C154" s="1"/>
      <c r="D154" s="1"/>
      <c r="E154" s="1"/>
      <c r="F154" s="1"/>
    </row>
    <row r="155" spans="3:6" ht="14.25" customHeight="1">
      <c r="C155" s="1"/>
      <c r="D155" s="1"/>
      <c r="E155" s="1"/>
      <c r="F155" s="1"/>
    </row>
    <row r="156" spans="3:6" ht="14.25" customHeight="1">
      <c r="C156" s="1"/>
      <c r="D156" s="1"/>
      <c r="E156" s="1"/>
      <c r="F156" s="1"/>
    </row>
    <row r="157" spans="3:6" ht="14.25" customHeight="1">
      <c r="C157" s="1"/>
      <c r="D157" s="1"/>
      <c r="E157" s="1"/>
      <c r="F157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2"/>
  <sheetViews>
    <sheetView workbookViewId="0" topLeftCell="A1">
      <selection activeCell="Y5" sqref="Y5"/>
    </sheetView>
  </sheetViews>
  <sheetFormatPr defaultColWidth="9.140625" defaultRowHeight="14.25" customHeight="1"/>
  <cols>
    <col min="1" max="1" width="36.421875" style="1" customWidth="1"/>
    <col min="2" max="3" width="5.57421875" style="2" customWidth="1"/>
    <col min="4" max="4" width="8.421875" style="2" customWidth="1"/>
    <col min="5" max="5" width="8.421875" style="3" customWidth="1"/>
    <col min="6" max="15" width="4.421875" style="3" customWidth="1"/>
    <col min="16" max="16" width="13.421875" style="3" customWidth="1"/>
    <col min="17" max="17" width="14.421875" style="3" customWidth="1"/>
    <col min="18" max="18" width="13.421875" style="3" customWidth="1"/>
    <col min="19" max="19" width="14.421875" style="3" customWidth="1"/>
    <col min="20" max="20" width="5.421875" style="3" customWidth="1"/>
    <col min="21" max="21" width="7.421875" style="4" customWidth="1"/>
    <col min="22" max="22" width="8.421875" style="4" customWidth="1"/>
    <col min="23" max="23" width="6.421875" style="4" customWidth="1"/>
    <col min="24" max="24" width="5.7109375" style="4" customWidth="1"/>
    <col min="25" max="25" width="5.421875" style="4" customWidth="1"/>
    <col min="26" max="26" width="7.57421875" style="4" customWidth="1"/>
    <col min="27" max="27" width="9.421875" style="4" customWidth="1"/>
    <col min="28" max="64" width="8.421875" style="4" customWidth="1"/>
    <col min="65" max="16384" width="8.7109375" style="5" customWidth="1"/>
  </cols>
  <sheetData>
    <row r="1" spans="1:23" ht="15" customHeight="1">
      <c r="A1" s="6" t="s">
        <v>0</v>
      </c>
      <c r="B1" s="6" t="s">
        <v>976</v>
      </c>
      <c r="C1" s="6" t="s">
        <v>977</v>
      </c>
      <c r="D1" s="6" t="s">
        <v>72</v>
      </c>
      <c r="E1" s="6" t="s">
        <v>73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62</v>
      </c>
      <c r="Q1" s="6" t="s">
        <v>434</v>
      </c>
      <c r="R1" s="6" t="s">
        <v>63</v>
      </c>
      <c r="S1" s="6" t="s">
        <v>226</v>
      </c>
      <c r="T1" s="6" t="s">
        <v>13</v>
      </c>
      <c r="U1" s="6" t="s">
        <v>14</v>
      </c>
      <c r="V1" s="6" t="s">
        <v>16</v>
      </c>
      <c r="W1" s="6" t="s">
        <v>17</v>
      </c>
    </row>
    <row r="2" spans="1:24" ht="15.75" customHeight="1">
      <c r="A2" s="32" t="s">
        <v>978</v>
      </c>
      <c r="B2" s="10">
        <v>1</v>
      </c>
      <c r="C2" s="10">
        <v>2</v>
      </c>
      <c r="D2" s="11">
        <v>4</v>
      </c>
      <c r="E2" s="11">
        <v>14</v>
      </c>
      <c r="F2" s="81">
        <v>1</v>
      </c>
      <c r="G2" s="81">
        <v>1</v>
      </c>
      <c r="H2" s="82"/>
      <c r="I2" s="82"/>
      <c r="J2" s="82"/>
      <c r="K2" s="82"/>
      <c r="L2" s="98"/>
      <c r="M2" s="98"/>
      <c r="N2" s="98"/>
      <c r="O2" s="98"/>
      <c r="P2" s="26">
        <v>10</v>
      </c>
      <c r="Q2" s="26">
        <v>15</v>
      </c>
      <c r="R2" s="26">
        <v>5</v>
      </c>
      <c r="S2" s="26">
        <v>10</v>
      </c>
      <c r="T2" s="26">
        <v>1</v>
      </c>
      <c r="U2" s="26">
        <v>25</v>
      </c>
      <c r="V2" s="27"/>
      <c r="W2" s="28"/>
      <c r="X2" s="17">
        <f aca="true" t="shared" si="0" ref="X2:X23">(B2+C2)/2</f>
        <v>1.5</v>
      </c>
    </row>
    <row r="3" spans="1:24" ht="15.75" customHeight="1">
      <c r="A3" s="32" t="s">
        <v>979</v>
      </c>
      <c r="B3" s="10">
        <v>2</v>
      </c>
      <c r="C3" s="10">
        <v>3</v>
      </c>
      <c r="D3" s="11">
        <v>25</v>
      </c>
      <c r="E3" s="11">
        <v>30</v>
      </c>
      <c r="F3" s="81">
        <v>1</v>
      </c>
      <c r="G3" s="81">
        <v>2</v>
      </c>
      <c r="H3" s="82"/>
      <c r="I3" s="82"/>
      <c r="J3" s="82"/>
      <c r="K3" s="82"/>
      <c r="L3" s="98"/>
      <c r="M3" s="98"/>
      <c r="N3" s="98"/>
      <c r="O3" s="98"/>
      <c r="P3" s="26">
        <v>21</v>
      </c>
      <c r="Q3" s="26">
        <v>26</v>
      </c>
      <c r="R3" s="26">
        <v>10</v>
      </c>
      <c r="S3" s="26">
        <v>15</v>
      </c>
      <c r="T3" s="26">
        <v>8</v>
      </c>
      <c r="U3" s="26">
        <v>125</v>
      </c>
      <c r="V3" s="27">
        <v>1928</v>
      </c>
      <c r="W3" s="28"/>
      <c r="X3" s="17">
        <f t="shared" si="0"/>
        <v>2.5</v>
      </c>
    </row>
    <row r="4" spans="1:24" ht="15.75" customHeight="1">
      <c r="A4" s="32" t="s">
        <v>980</v>
      </c>
      <c r="B4" s="10">
        <v>3</v>
      </c>
      <c r="C4" s="10">
        <v>4</v>
      </c>
      <c r="D4" s="11">
        <v>10</v>
      </c>
      <c r="E4" s="11">
        <v>20</v>
      </c>
      <c r="F4" s="81">
        <v>2</v>
      </c>
      <c r="G4" s="81">
        <v>3</v>
      </c>
      <c r="H4" s="82"/>
      <c r="I4" s="82"/>
      <c r="J4" s="82"/>
      <c r="K4" s="82"/>
      <c r="L4" s="98"/>
      <c r="M4" s="98"/>
      <c r="N4" s="98"/>
      <c r="O4" s="98"/>
      <c r="P4" s="26">
        <v>25</v>
      </c>
      <c r="Q4" s="26">
        <v>30</v>
      </c>
      <c r="R4" s="26">
        <v>15</v>
      </c>
      <c r="S4" s="26">
        <v>20</v>
      </c>
      <c r="T4" s="26">
        <v>6</v>
      </c>
      <c r="U4" s="26">
        <v>350</v>
      </c>
      <c r="V4" s="27"/>
      <c r="W4" s="28">
        <v>49</v>
      </c>
      <c r="X4" s="17">
        <f t="shared" si="0"/>
        <v>3.5</v>
      </c>
    </row>
    <row r="5" spans="1:25" ht="15.75" customHeight="1">
      <c r="A5" s="32" t="s">
        <v>981</v>
      </c>
      <c r="B5" s="10">
        <v>-3</v>
      </c>
      <c r="C5" s="10">
        <v>-3</v>
      </c>
      <c r="D5" s="11">
        <v>15</v>
      </c>
      <c r="E5" s="11">
        <v>25</v>
      </c>
      <c r="F5" s="81">
        <v>4</v>
      </c>
      <c r="G5" s="81">
        <v>5</v>
      </c>
      <c r="H5" s="82">
        <v>2</v>
      </c>
      <c r="I5" s="82">
        <v>3</v>
      </c>
      <c r="J5" s="82">
        <v>4</v>
      </c>
      <c r="K5" s="82">
        <v>5</v>
      </c>
      <c r="L5" s="98">
        <v>1</v>
      </c>
      <c r="M5" s="98">
        <v>2</v>
      </c>
      <c r="N5" s="98">
        <v>3</v>
      </c>
      <c r="O5" s="98">
        <v>4</v>
      </c>
      <c r="P5" s="26">
        <v>32</v>
      </c>
      <c r="Q5" s="26">
        <v>35</v>
      </c>
      <c r="R5" s="26">
        <v>22</v>
      </c>
      <c r="S5" s="26">
        <v>25</v>
      </c>
      <c r="T5" s="26">
        <v>7</v>
      </c>
      <c r="U5" s="26">
        <v>450</v>
      </c>
      <c r="V5" s="27">
        <v>1056</v>
      </c>
      <c r="W5" s="28"/>
      <c r="X5" s="17">
        <f t="shared" si="0"/>
        <v>-3</v>
      </c>
      <c r="Y5" s="30"/>
    </row>
    <row r="6" spans="1:24" ht="15.75" customHeight="1">
      <c r="A6" s="32" t="s">
        <v>982</v>
      </c>
      <c r="B6" s="10">
        <v>5</v>
      </c>
      <c r="C6" s="10">
        <v>7</v>
      </c>
      <c r="D6" s="11">
        <v>14</v>
      </c>
      <c r="E6" s="11">
        <v>24</v>
      </c>
      <c r="F6" s="81">
        <v>3</v>
      </c>
      <c r="G6" s="81">
        <v>4</v>
      </c>
      <c r="H6" s="82"/>
      <c r="I6" s="82"/>
      <c r="J6" s="82"/>
      <c r="K6" s="82"/>
      <c r="L6" s="98"/>
      <c r="M6" s="98"/>
      <c r="N6" s="98"/>
      <c r="O6" s="98"/>
      <c r="P6" s="26">
        <v>35</v>
      </c>
      <c r="Q6" s="26">
        <v>40</v>
      </c>
      <c r="R6" s="26">
        <v>25</v>
      </c>
      <c r="S6" s="26">
        <v>30</v>
      </c>
      <c r="T6" s="26">
        <v>9</v>
      </c>
      <c r="U6" s="26">
        <v>600</v>
      </c>
      <c r="V6" s="27">
        <v>2129</v>
      </c>
      <c r="W6" s="28"/>
      <c r="X6" s="17">
        <f t="shared" si="0"/>
        <v>6</v>
      </c>
    </row>
    <row r="7" spans="1:24" ht="15.75" customHeight="1">
      <c r="A7" s="32" t="s">
        <v>983</v>
      </c>
      <c r="B7" s="10">
        <v>8</v>
      </c>
      <c r="C7" s="10">
        <v>10</v>
      </c>
      <c r="D7" s="11">
        <v>17</v>
      </c>
      <c r="E7" s="11">
        <v>27</v>
      </c>
      <c r="F7" s="81">
        <v>4</v>
      </c>
      <c r="G7" s="81">
        <v>5</v>
      </c>
      <c r="H7" s="82"/>
      <c r="I7" s="82"/>
      <c r="J7" s="82"/>
      <c r="K7" s="82"/>
      <c r="L7" s="98"/>
      <c r="M7" s="98"/>
      <c r="N7" s="98"/>
      <c r="O7" s="98"/>
      <c r="P7" s="26">
        <v>45</v>
      </c>
      <c r="Q7" s="26">
        <v>50</v>
      </c>
      <c r="R7" s="26">
        <v>35</v>
      </c>
      <c r="S7" s="26">
        <v>40</v>
      </c>
      <c r="T7" s="26">
        <v>12</v>
      </c>
      <c r="U7" s="26">
        <v>900</v>
      </c>
      <c r="V7" s="27">
        <v>653</v>
      </c>
      <c r="W7" s="28"/>
      <c r="X7" s="17">
        <f t="shared" si="0"/>
        <v>9</v>
      </c>
    </row>
    <row r="8" spans="1:24" ht="15.75" customHeight="1">
      <c r="A8" s="32" t="s">
        <v>984</v>
      </c>
      <c r="B8" s="10">
        <v>11</v>
      </c>
      <c r="C8" s="10">
        <v>13</v>
      </c>
      <c r="D8" s="11">
        <v>20</v>
      </c>
      <c r="E8" s="11">
        <v>30</v>
      </c>
      <c r="F8" s="81">
        <v>5</v>
      </c>
      <c r="G8" s="81">
        <v>5</v>
      </c>
      <c r="H8" s="82"/>
      <c r="I8" s="82"/>
      <c r="J8" s="82"/>
      <c r="K8" s="82"/>
      <c r="L8" s="98"/>
      <c r="M8" s="98"/>
      <c r="N8" s="98"/>
      <c r="O8" s="98"/>
      <c r="P8" s="26">
        <v>55</v>
      </c>
      <c r="Q8" s="26">
        <v>60</v>
      </c>
      <c r="R8" s="26">
        <v>45</v>
      </c>
      <c r="S8" s="26">
        <v>50</v>
      </c>
      <c r="T8" s="26">
        <v>17</v>
      </c>
      <c r="U8" s="26">
        <v>1100</v>
      </c>
      <c r="V8" s="27">
        <v>1490</v>
      </c>
      <c r="W8" s="28">
        <v>2025</v>
      </c>
      <c r="X8" s="17">
        <f t="shared" si="0"/>
        <v>12</v>
      </c>
    </row>
    <row r="9" spans="1:24" ht="15.75" customHeight="1">
      <c r="A9" s="32" t="s">
        <v>985</v>
      </c>
      <c r="B9" s="10">
        <v>-5</v>
      </c>
      <c r="C9" s="10">
        <v>-5</v>
      </c>
      <c r="D9" s="11">
        <v>21</v>
      </c>
      <c r="E9" s="11">
        <v>30</v>
      </c>
      <c r="F9" s="81">
        <v>6</v>
      </c>
      <c r="G9" s="81">
        <v>7</v>
      </c>
      <c r="H9" s="82">
        <v>3</v>
      </c>
      <c r="I9" s="82">
        <v>4</v>
      </c>
      <c r="J9" s="82">
        <v>5</v>
      </c>
      <c r="K9" s="82">
        <v>6</v>
      </c>
      <c r="L9" s="98">
        <v>2</v>
      </c>
      <c r="M9" s="98">
        <v>3</v>
      </c>
      <c r="N9" s="98">
        <v>4</v>
      </c>
      <c r="O9" s="98">
        <v>5</v>
      </c>
      <c r="P9" s="26">
        <v>62</v>
      </c>
      <c r="Q9" s="26">
        <v>65</v>
      </c>
      <c r="R9" s="26">
        <v>51</v>
      </c>
      <c r="S9" s="26">
        <v>55</v>
      </c>
      <c r="T9" s="26">
        <v>17</v>
      </c>
      <c r="U9" s="26">
        <v>1150</v>
      </c>
      <c r="V9" s="27">
        <v>2139</v>
      </c>
      <c r="W9" s="28"/>
      <c r="X9" s="17">
        <f t="shared" si="0"/>
        <v>-5</v>
      </c>
    </row>
    <row r="10" spans="1:24" ht="15.75" customHeight="1">
      <c r="A10" s="50" t="s">
        <v>986</v>
      </c>
      <c r="B10" s="10">
        <v>9</v>
      </c>
      <c r="C10" s="10">
        <v>10</v>
      </c>
      <c r="D10" s="11">
        <v>21</v>
      </c>
      <c r="E10" s="11">
        <v>31</v>
      </c>
      <c r="F10" s="81">
        <v>3</v>
      </c>
      <c r="G10" s="81">
        <v>4</v>
      </c>
      <c r="H10" s="82"/>
      <c r="I10" s="82"/>
      <c r="J10" s="82"/>
      <c r="K10" s="82"/>
      <c r="L10" s="98">
        <v>1</v>
      </c>
      <c r="M10" s="98">
        <v>2</v>
      </c>
      <c r="N10" s="98">
        <v>3</v>
      </c>
      <c r="O10" s="98">
        <v>4</v>
      </c>
      <c r="P10" s="26">
        <v>65</v>
      </c>
      <c r="Q10" s="26">
        <v>70</v>
      </c>
      <c r="R10" s="26">
        <v>52</v>
      </c>
      <c r="S10" s="26">
        <v>58</v>
      </c>
      <c r="T10" s="26">
        <v>18</v>
      </c>
      <c r="U10" s="26">
        <v>1200</v>
      </c>
      <c r="V10" s="27">
        <v>2010</v>
      </c>
      <c r="W10" s="28"/>
      <c r="X10" s="17">
        <f t="shared" si="0"/>
        <v>9.5</v>
      </c>
    </row>
    <row r="11" spans="1:24" ht="15.75" customHeight="1">
      <c r="A11" s="32" t="s">
        <v>987</v>
      </c>
      <c r="B11" s="10">
        <v>14</v>
      </c>
      <c r="C11" s="10">
        <v>16</v>
      </c>
      <c r="D11" s="11">
        <v>24</v>
      </c>
      <c r="E11" s="11">
        <v>34</v>
      </c>
      <c r="F11" s="81">
        <v>5</v>
      </c>
      <c r="G11" s="81">
        <v>6</v>
      </c>
      <c r="H11" s="82"/>
      <c r="I11" s="82"/>
      <c r="J11" s="82"/>
      <c r="K11" s="82"/>
      <c r="L11" s="98"/>
      <c r="M11" s="98"/>
      <c r="N11" s="98"/>
      <c r="O11" s="98"/>
      <c r="P11" s="26">
        <v>75</v>
      </c>
      <c r="Q11" s="26">
        <v>80</v>
      </c>
      <c r="R11" s="26">
        <v>60</v>
      </c>
      <c r="S11" s="26">
        <v>65</v>
      </c>
      <c r="T11" s="26">
        <v>22</v>
      </c>
      <c r="U11" s="26">
        <v>1300</v>
      </c>
      <c r="V11" s="27">
        <v>2811</v>
      </c>
      <c r="W11" s="28"/>
      <c r="X11" s="17">
        <f t="shared" si="0"/>
        <v>15</v>
      </c>
    </row>
    <row r="12" spans="1:24" ht="15.75" customHeight="1">
      <c r="A12" s="50" t="s">
        <v>988</v>
      </c>
      <c r="B12" s="10">
        <v>11</v>
      </c>
      <c r="C12" s="10">
        <v>12</v>
      </c>
      <c r="D12" s="11">
        <v>25</v>
      </c>
      <c r="E12" s="11">
        <v>35</v>
      </c>
      <c r="F12" s="81">
        <v>4</v>
      </c>
      <c r="G12" s="81">
        <v>5</v>
      </c>
      <c r="H12" s="82">
        <v>3</v>
      </c>
      <c r="I12" s="82">
        <v>4</v>
      </c>
      <c r="J12" s="82">
        <v>5</v>
      </c>
      <c r="K12" s="82">
        <v>6</v>
      </c>
      <c r="L12" s="98">
        <v>2</v>
      </c>
      <c r="M12" s="98">
        <v>3</v>
      </c>
      <c r="N12" s="98">
        <v>4</v>
      </c>
      <c r="O12" s="98">
        <v>5</v>
      </c>
      <c r="P12" s="26">
        <v>85</v>
      </c>
      <c r="Q12" s="26">
        <v>90</v>
      </c>
      <c r="R12" s="26">
        <v>68</v>
      </c>
      <c r="S12" s="26">
        <v>72</v>
      </c>
      <c r="T12" s="26">
        <v>23</v>
      </c>
      <c r="U12" s="26">
        <v>1400</v>
      </c>
      <c r="V12" s="27">
        <v>2832</v>
      </c>
      <c r="W12" s="28"/>
      <c r="X12" s="17">
        <f t="shared" si="0"/>
        <v>11.5</v>
      </c>
    </row>
    <row r="13" spans="1:24" ht="15.75" customHeight="1">
      <c r="A13" s="32" t="s">
        <v>989</v>
      </c>
      <c r="B13" s="10">
        <v>17</v>
      </c>
      <c r="C13" s="10">
        <v>19</v>
      </c>
      <c r="D13" s="11">
        <v>28</v>
      </c>
      <c r="E13" s="11">
        <v>38</v>
      </c>
      <c r="F13" s="81">
        <v>6</v>
      </c>
      <c r="G13" s="81">
        <v>6</v>
      </c>
      <c r="H13" s="82"/>
      <c r="I13" s="82"/>
      <c r="J13" s="82"/>
      <c r="K13" s="82"/>
      <c r="L13" s="98"/>
      <c r="M13" s="98"/>
      <c r="N13" s="98"/>
      <c r="O13" s="98"/>
      <c r="P13" s="26">
        <v>95</v>
      </c>
      <c r="Q13" s="26">
        <v>100</v>
      </c>
      <c r="R13" s="26">
        <v>75</v>
      </c>
      <c r="S13" s="26">
        <v>80</v>
      </c>
      <c r="T13" s="26">
        <v>27</v>
      </c>
      <c r="U13" s="26">
        <v>1600</v>
      </c>
      <c r="V13" s="27" t="s">
        <v>990</v>
      </c>
      <c r="W13" s="28"/>
      <c r="X13" s="17">
        <f t="shared" si="0"/>
        <v>18</v>
      </c>
    </row>
    <row r="14" spans="1:24" ht="15.75" customHeight="1">
      <c r="A14" s="32" t="s">
        <v>991</v>
      </c>
      <c r="B14" s="10">
        <v>23</v>
      </c>
      <c r="C14" s="10">
        <v>25</v>
      </c>
      <c r="D14" s="11">
        <v>29</v>
      </c>
      <c r="E14" s="11">
        <v>39</v>
      </c>
      <c r="F14" s="81">
        <v>8</v>
      </c>
      <c r="G14" s="81">
        <v>9</v>
      </c>
      <c r="H14" s="82">
        <v>-5</v>
      </c>
      <c r="I14" s="82">
        <v>-5</v>
      </c>
      <c r="J14" s="82">
        <v>-5</v>
      </c>
      <c r="K14" s="82">
        <v>-5</v>
      </c>
      <c r="L14" s="98">
        <v>1</v>
      </c>
      <c r="M14" s="98">
        <v>3</v>
      </c>
      <c r="N14" s="98">
        <v>5</v>
      </c>
      <c r="O14" s="98">
        <v>7</v>
      </c>
      <c r="P14" s="26">
        <v>105</v>
      </c>
      <c r="Q14" s="26">
        <v>110</v>
      </c>
      <c r="R14" s="26">
        <v>80</v>
      </c>
      <c r="S14" s="26">
        <v>85</v>
      </c>
      <c r="T14" s="26">
        <v>28</v>
      </c>
      <c r="U14" s="26">
        <v>1650</v>
      </c>
      <c r="V14" s="27" t="s">
        <v>992</v>
      </c>
      <c r="W14" s="28"/>
      <c r="X14" s="17">
        <f t="shared" si="0"/>
        <v>24</v>
      </c>
    </row>
    <row r="15" spans="1:24" ht="15.75" customHeight="1">
      <c r="A15" s="32" t="s">
        <v>993</v>
      </c>
      <c r="B15" s="10">
        <v>20</v>
      </c>
      <c r="C15" s="10">
        <v>22</v>
      </c>
      <c r="D15" s="11">
        <v>32</v>
      </c>
      <c r="E15" s="11">
        <v>42</v>
      </c>
      <c r="F15" s="81">
        <v>6</v>
      </c>
      <c r="G15" s="81">
        <v>7</v>
      </c>
      <c r="H15" s="82"/>
      <c r="I15" s="82"/>
      <c r="J15" s="82"/>
      <c r="K15" s="82"/>
      <c r="L15" s="98"/>
      <c r="M15" s="98"/>
      <c r="N15" s="98"/>
      <c r="O15" s="98"/>
      <c r="P15" s="26">
        <v>115</v>
      </c>
      <c r="Q15" s="26">
        <v>120</v>
      </c>
      <c r="R15" s="26">
        <v>85</v>
      </c>
      <c r="S15" s="26">
        <v>90</v>
      </c>
      <c r="T15" s="26">
        <v>33</v>
      </c>
      <c r="U15" s="26">
        <v>1700</v>
      </c>
      <c r="V15" s="27">
        <v>652</v>
      </c>
      <c r="W15" s="28">
        <v>2010</v>
      </c>
      <c r="X15" s="17">
        <f t="shared" si="0"/>
        <v>21</v>
      </c>
    </row>
    <row r="16" spans="1:24" ht="15.75" customHeight="1">
      <c r="A16" s="32" t="s">
        <v>994</v>
      </c>
      <c r="B16" s="10">
        <v>13</v>
      </c>
      <c r="C16" s="10">
        <v>14</v>
      </c>
      <c r="D16" s="11">
        <v>33</v>
      </c>
      <c r="E16" s="11">
        <v>43</v>
      </c>
      <c r="F16" s="81">
        <v>2</v>
      </c>
      <c r="G16" s="81">
        <v>3</v>
      </c>
      <c r="H16" s="82">
        <v>2</v>
      </c>
      <c r="I16" s="82">
        <v>3</v>
      </c>
      <c r="J16" s="82">
        <v>4</v>
      </c>
      <c r="K16" s="82">
        <v>5</v>
      </c>
      <c r="L16" s="98">
        <v>5</v>
      </c>
      <c r="M16" s="98">
        <v>6</v>
      </c>
      <c r="N16" s="98">
        <v>7</v>
      </c>
      <c r="O16" s="98">
        <v>9</v>
      </c>
      <c r="P16" s="26">
        <v>125</v>
      </c>
      <c r="Q16" s="26">
        <v>130</v>
      </c>
      <c r="R16" s="26">
        <v>92</v>
      </c>
      <c r="S16" s="26">
        <v>93</v>
      </c>
      <c r="T16" s="26">
        <v>34</v>
      </c>
      <c r="U16" s="26">
        <v>1900</v>
      </c>
      <c r="V16" s="27">
        <v>169</v>
      </c>
      <c r="W16" s="28"/>
      <c r="X16" s="17">
        <f t="shared" si="0"/>
        <v>13.5</v>
      </c>
    </row>
    <row r="17" spans="1:24" ht="15.75" customHeight="1">
      <c r="A17" s="50" t="s">
        <v>995</v>
      </c>
      <c r="B17" s="10">
        <v>23</v>
      </c>
      <c r="C17" s="10">
        <v>25</v>
      </c>
      <c r="D17" s="11">
        <v>35</v>
      </c>
      <c r="E17" s="11">
        <v>45</v>
      </c>
      <c r="F17" s="81">
        <v>7</v>
      </c>
      <c r="G17" s="81">
        <v>7</v>
      </c>
      <c r="H17" s="82"/>
      <c r="I17" s="82"/>
      <c r="J17" s="82"/>
      <c r="K17" s="82"/>
      <c r="L17" s="98"/>
      <c r="M17" s="98"/>
      <c r="N17" s="98"/>
      <c r="O17" s="98"/>
      <c r="P17" s="26">
        <v>135</v>
      </c>
      <c r="Q17" s="26">
        <v>140</v>
      </c>
      <c r="R17" s="26">
        <v>95</v>
      </c>
      <c r="S17" s="26">
        <v>100</v>
      </c>
      <c r="T17" s="26">
        <v>38</v>
      </c>
      <c r="U17" s="26">
        <v>2200</v>
      </c>
      <c r="V17" s="27">
        <v>3408</v>
      </c>
      <c r="W17" s="28"/>
      <c r="X17" s="17">
        <f t="shared" si="0"/>
        <v>24</v>
      </c>
    </row>
    <row r="18" spans="1:24" ht="15.75" customHeight="1">
      <c r="A18" s="32" t="s">
        <v>996</v>
      </c>
      <c r="B18" s="10">
        <v>-6</v>
      </c>
      <c r="C18" s="10">
        <v>-6</v>
      </c>
      <c r="D18" s="11">
        <v>34</v>
      </c>
      <c r="E18" s="11">
        <v>44</v>
      </c>
      <c r="F18" s="81">
        <v>8</v>
      </c>
      <c r="G18" s="81">
        <v>9</v>
      </c>
      <c r="H18" s="82">
        <v>4</v>
      </c>
      <c r="I18" s="82">
        <v>5</v>
      </c>
      <c r="J18" s="82">
        <v>6</v>
      </c>
      <c r="K18" s="82">
        <v>7</v>
      </c>
      <c r="L18" s="98">
        <v>2</v>
      </c>
      <c r="M18" s="98">
        <v>3</v>
      </c>
      <c r="N18" s="98">
        <v>4</v>
      </c>
      <c r="O18" s="98">
        <v>5</v>
      </c>
      <c r="P18" s="26">
        <v>142</v>
      </c>
      <c r="Q18" s="26">
        <v>145</v>
      </c>
      <c r="R18" s="26">
        <v>98</v>
      </c>
      <c r="S18" s="26">
        <v>102</v>
      </c>
      <c r="T18" s="26">
        <v>38</v>
      </c>
      <c r="U18" s="26">
        <v>2300</v>
      </c>
      <c r="V18" s="27">
        <v>2140</v>
      </c>
      <c r="W18" s="28"/>
      <c r="X18" s="17">
        <f t="shared" si="0"/>
        <v>-6</v>
      </c>
    </row>
    <row r="19" spans="1:24" ht="15.75" customHeight="1">
      <c r="A19" s="50" t="s">
        <v>997</v>
      </c>
      <c r="B19" s="10">
        <v>21</v>
      </c>
      <c r="C19" s="10">
        <v>22</v>
      </c>
      <c r="D19" s="11">
        <v>32</v>
      </c>
      <c r="E19" s="11">
        <v>41</v>
      </c>
      <c r="F19" s="81">
        <v>4</v>
      </c>
      <c r="G19" s="81">
        <v>5</v>
      </c>
      <c r="H19" s="82">
        <v>2</v>
      </c>
      <c r="I19" s="82">
        <v>4</v>
      </c>
      <c r="J19" s="82">
        <v>6</v>
      </c>
      <c r="K19" s="82">
        <v>8</v>
      </c>
      <c r="L19" s="98">
        <v>2</v>
      </c>
      <c r="M19" s="98">
        <v>4</v>
      </c>
      <c r="N19" s="98">
        <v>6</v>
      </c>
      <c r="O19" s="98">
        <v>8</v>
      </c>
      <c r="P19" s="26">
        <v>145</v>
      </c>
      <c r="Q19" s="26">
        <v>150</v>
      </c>
      <c r="R19" s="26">
        <v>101</v>
      </c>
      <c r="S19" s="26">
        <v>104</v>
      </c>
      <c r="T19" s="26">
        <v>39</v>
      </c>
      <c r="U19" s="26">
        <v>2500</v>
      </c>
      <c r="V19" s="27">
        <v>120</v>
      </c>
      <c r="W19" s="28"/>
      <c r="X19" s="17">
        <f t="shared" si="0"/>
        <v>21.5</v>
      </c>
    </row>
    <row r="20" spans="1:24" ht="15.75" customHeight="1">
      <c r="A20" s="32" t="s">
        <v>998</v>
      </c>
      <c r="B20" s="10">
        <v>26</v>
      </c>
      <c r="C20" s="10">
        <v>28</v>
      </c>
      <c r="D20" s="11">
        <v>37</v>
      </c>
      <c r="E20" s="11">
        <v>47</v>
      </c>
      <c r="F20" s="81">
        <v>7</v>
      </c>
      <c r="G20" s="81">
        <v>8</v>
      </c>
      <c r="H20" s="82"/>
      <c r="I20" s="82"/>
      <c r="J20" s="82"/>
      <c r="K20" s="82"/>
      <c r="L20" s="98"/>
      <c r="M20" s="98"/>
      <c r="N20" s="98"/>
      <c r="O20" s="98"/>
      <c r="P20" s="26">
        <v>155</v>
      </c>
      <c r="Q20" s="26">
        <v>160</v>
      </c>
      <c r="R20" s="26">
        <v>105</v>
      </c>
      <c r="S20" s="26">
        <v>110</v>
      </c>
      <c r="T20" s="26">
        <v>44</v>
      </c>
      <c r="U20" s="26">
        <v>2800</v>
      </c>
      <c r="V20" s="27">
        <v>212</v>
      </c>
      <c r="W20" s="28"/>
      <c r="X20" s="17">
        <f t="shared" si="0"/>
        <v>27</v>
      </c>
    </row>
    <row r="21" spans="1:24" ht="15.75" customHeight="1">
      <c r="A21" s="32" t="s">
        <v>999</v>
      </c>
      <c r="B21" s="10">
        <v>21</v>
      </c>
      <c r="C21" s="10">
        <v>25</v>
      </c>
      <c r="D21" s="11">
        <v>43</v>
      </c>
      <c r="E21" s="11">
        <v>56</v>
      </c>
      <c r="F21" s="81">
        <v>4</v>
      </c>
      <c r="G21" s="81">
        <v>5</v>
      </c>
      <c r="H21" s="82">
        <v>7</v>
      </c>
      <c r="I21" s="82">
        <v>9</v>
      </c>
      <c r="J21" s="82">
        <v>10</v>
      </c>
      <c r="K21" s="82">
        <v>12</v>
      </c>
      <c r="L21" s="98"/>
      <c r="M21" s="98"/>
      <c r="N21" s="98"/>
      <c r="O21" s="98"/>
      <c r="P21" s="26">
        <v>165</v>
      </c>
      <c r="Q21" s="26">
        <v>170</v>
      </c>
      <c r="R21" s="26">
        <v>111</v>
      </c>
      <c r="S21" s="26">
        <v>114</v>
      </c>
      <c r="T21" s="26">
        <v>45</v>
      </c>
      <c r="U21" s="26">
        <v>3100</v>
      </c>
      <c r="V21" s="27">
        <v>232</v>
      </c>
      <c r="W21" s="28"/>
      <c r="X21" s="17">
        <f t="shared" si="0"/>
        <v>23</v>
      </c>
    </row>
    <row r="22" spans="1:24" ht="15.75" customHeight="1">
      <c r="A22" s="32" t="s">
        <v>1000</v>
      </c>
      <c r="B22" s="10">
        <v>29</v>
      </c>
      <c r="C22" s="10">
        <v>31</v>
      </c>
      <c r="D22" s="11">
        <v>40</v>
      </c>
      <c r="E22" s="11">
        <v>50</v>
      </c>
      <c r="F22" s="81">
        <v>8</v>
      </c>
      <c r="G22" s="81">
        <v>8</v>
      </c>
      <c r="H22" s="82"/>
      <c r="I22" s="82"/>
      <c r="J22" s="82"/>
      <c r="K22" s="82"/>
      <c r="L22" s="98"/>
      <c r="M22" s="98"/>
      <c r="N22" s="98"/>
      <c r="O22" s="98"/>
      <c r="P22" s="26">
        <v>175</v>
      </c>
      <c r="Q22" s="26">
        <v>180</v>
      </c>
      <c r="R22" s="26">
        <v>115</v>
      </c>
      <c r="S22" s="26">
        <v>120</v>
      </c>
      <c r="T22" s="26">
        <v>49</v>
      </c>
      <c r="U22" s="26">
        <v>3400</v>
      </c>
      <c r="V22" s="27">
        <v>55</v>
      </c>
      <c r="W22" s="33"/>
      <c r="X22" s="17">
        <f t="shared" si="0"/>
        <v>30</v>
      </c>
    </row>
    <row r="23" spans="1:24" ht="15.75" customHeight="1">
      <c r="A23" s="32" t="s">
        <v>1001</v>
      </c>
      <c r="B23" s="10">
        <v>18</v>
      </c>
      <c r="C23" s="10">
        <v>20</v>
      </c>
      <c r="D23" s="11">
        <v>66</v>
      </c>
      <c r="E23" s="11">
        <v>70</v>
      </c>
      <c r="F23" s="81">
        <v>12</v>
      </c>
      <c r="G23" s="81">
        <v>15</v>
      </c>
      <c r="H23" s="82">
        <v>-4</v>
      </c>
      <c r="I23" s="82">
        <v>-4</v>
      </c>
      <c r="J23" s="82">
        <v>-4</v>
      </c>
      <c r="K23" s="82">
        <v>-4</v>
      </c>
      <c r="L23" s="98">
        <v>8</v>
      </c>
      <c r="M23" s="98">
        <v>10</v>
      </c>
      <c r="N23" s="98">
        <v>12</v>
      </c>
      <c r="O23" s="98">
        <v>14</v>
      </c>
      <c r="P23" s="26">
        <v>180</v>
      </c>
      <c r="Q23" s="26">
        <v>185</v>
      </c>
      <c r="R23" s="26">
        <v>120</v>
      </c>
      <c r="S23" s="26">
        <v>125</v>
      </c>
      <c r="T23" s="26">
        <v>48</v>
      </c>
      <c r="U23" s="26">
        <v>3600</v>
      </c>
      <c r="V23" s="27">
        <v>2814</v>
      </c>
      <c r="W23" s="28"/>
      <c r="X23" s="17">
        <f t="shared" si="0"/>
        <v>19</v>
      </c>
    </row>
    <row r="24" spans="1:24" ht="15.75" customHeight="1">
      <c r="A24" s="32" t="s">
        <v>1002</v>
      </c>
      <c r="B24" s="10">
        <v>22</v>
      </c>
      <c r="C24" s="10">
        <v>25</v>
      </c>
      <c r="D24" s="11">
        <v>61</v>
      </c>
      <c r="E24" s="11">
        <v>70</v>
      </c>
      <c r="F24" s="81">
        <v>11</v>
      </c>
      <c r="G24" s="81">
        <v>12</v>
      </c>
      <c r="H24" s="82">
        <v>-3</v>
      </c>
      <c r="I24" s="82">
        <v>-3</v>
      </c>
      <c r="J24" s="82">
        <v>-3</v>
      </c>
      <c r="K24" s="82">
        <v>-3</v>
      </c>
      <c r="L24" s="98">
        <v>3</v>
      </c>
      <c r="M24" s="98">
        <v>5</v>
      </c>
      <c r="N24" s="98">
        <v>6</v>
      </c>
      <c r="O24" s="98">
        <v>8</v>
      </c>
      <c r="P24" s="26">
        <v>185</v>
      </c>
      <c r="Q24" s="26">
        <v>190</v>
      </c>
      <c r="R24" s="26">
        <v>121</v>
      </c>
      <c r="S24" s="26">
        <v>124</v>
      </c>
      <c r="T24" s="26">
        <v>50</v>
      </c>
      <c r="U24" s="26">
        <v>3700</v>
      </c>
      <c r="V24" s="27">
        <v>1773</v>
      </c>
      <c r="W24" s="33">
        <f>'uID''s'!G355</f>
        <v>2157</v>
      </c>
      <c r="X24" s="17"/>
    </row>
    <row r="25" spans="1:24" ht="15.75" customHeight="1">
      <c r="A25" s="32" t="s">
        <v>1003</v>
      </c>
      <c r="B25" s="10">
        <v>32</v>
      </c>
      <c r="C25" s="10">
        <v>34</v>
      </c>
      <c r="D25" s="11">
        <v>42</v>
      </c>
      <c r="E25" s="11">
        <v>52</v>
      </c>
      <c r="F25" s="81">
        <v>8</v>
      </c>
      <c r="G25" s="81">
        <v>9</v>
      </c>
      <c r="H25" s="82"/>
      <c r="I25" s="82"/>
      <c r="J25" s="82"/>
      <c r="K25" s="82"/>
      <c r="L25" s="98"/>
      <c r="M25" s="98"/>
      <c r="N25" s="98"/>
      <c r="O25" s="98"/>
      <c r="P25" s="26">
        <v>195</v>
      </c>
      <c r="Q25" s="26">
        <v>200</v>
      </c>
      <c r="R25" s="26">
        <v>125</v>
      </c>
      <c r="S25" s="26">
        <v>130</v>
      </c>
      <c r="T25" s="26">
        <v>55</v>
      </c>
      <c r="U25" s="26">
        <v>4000</v>
      </c>
      <c r="V25" s="27"/>
      <c r="W25" s="28"/>
      <c r="X25" s="17">
        <f>(B25+C25)/2</f>
        <v>33</v>
      </c>
    </row>
    <row r="26" spans="1:24" ht="15.75" customHeight="1">
      <c r="A26" s="32" t="s">
        <v>1004</v>
      </c>
      <c r="B26" s="10">
        <v>45</v>
      </c>
      <c r="C26" s="10">
        <v>50</v>
      </c>
      <c r="D26" s="11">
        <v>37</v>
      </c>
      <c r="E26" s="11">
        <v>41</v>
      </c>
      <c r="F26" s="81">
        <v>3</v>
      </c>
      <c r="G26" s="81">
        <v>4</v>
      </c>
      <c r="H26" s="82">
        <v>3</v>
      </c>
      <c r="I26" s="82">
        <v>4</v>
      </c>
      <c r="J26" s="82">
        <v>6</v>
      </c>
      <c r="K26" s="82">
        <v>8</v>
      </c>
      <c r="L26" s="98">
        <v>2</v>
      </c>
      <c r="M26" s="98">
        <v>3</v>
      </c>
      <c r="N26" s="98">
        <v>4</v>
      </c>
      <c r="O26" s="98">
        <v>6</v>
      </c>
      <c r="P26" s="26">
        <v>205</v>
      </c>
      <c r="Q26" s="26">
        <v>210</v>
      </c>
      <c r="R26" s="26">
        <v>131</v>
      </c>
      <c r="S26" s="26">
        <v>134</v>
      </c>
      <c r="T26" s="26">
        <v>56</v>
      </c>
      <c r="U26" s="26">
        <v>4300</v>
      </c>
      <c r="V26" s="27">
        <v>1427</v>
      </c>
      <c r="W26" s="28">
        <f>'uID''s'!G315</f>
        <v>2117</v>
      </c>
      <c r="X26" s="17"/>
    </row>
    <row r="27" spans="1:24" ht="15.75" customHeight="1">
      <c r="A27" s="32" t="s">
        <v>1005</v>
      </c>
      <c r="B27" s="10">
        <v>35</v>
      </c>
      <c r="C27" s="10">
        <v>37</v>
      </c>
      <c r="D27" s="11">
        <v>45</v>
      </c>
      <c r="E27" s="11">
        <v>55</v>
      </c>
      <c r="F27" s="81">
        <v>9</v>
      </c>
      <c r="G27" s="81">
        <v>9</v>
      </c>
      <c r="H27" s="82"/>
      <c r="I27" s="82"/>
      <c r="J27" s="82"/>
      <c r="K27" s="82"/>
      <c r="L27" s="98"/>
      <c r="M27" s="98"/>
      <c r="N27" s="98"/>
      <c r="O27" s="98"/>
      <c r="P27" s="26">
        <v>215</v>
      </c>
      <c r="Q27" s="26">
        <v>220</v>
      </c>
      <c r="R27" s="26">
        <v>135</v>
      </c>
      <c r="S27" s="26">
        <v>140</v>
      </c>
      <c r="T27" s="26">
        <v>62</v>
      </c>
      <c r="U27" s="26">
        <v>4700</v>
      </c>
      <c r="V27" s="27"/>
      <c r="W27" s="28"/>
      <c r="X27" s="17">
        <f>(B27+C27)/2</f>
        <v>36</v>
      </c>
    </row>
    <row r="28" spans="1:24" ht="15.75" customHeight="1">
      <c r="A28" s="32" t="s">
        <v>1006</v>
      </c>
      <c r="B28" s="10">
        <v>26</v>
      </c>
      <c r="C28" s="10">
        <v>30</v>
      </c>
      <c r="D28" s="11">
        <v>40</v>
      </c>
      <c r="E28" s="11">
        <v>44</v>
      </c>
      <c r="F28" s="81">
        <v>6</v>
      </c>
      <c r="G28" s="81">
        <v>7</v>
      </c>
      <c r="H28" s="82">
        <v>3</v>
      </c>
      <c r="I28" s="82">
        <v>5</v>
      </c>
      <c r="J28" s="82">
        <v>7</v>
      </c>
      <c r="K28" s="82">
        <v>8</v>
      </c>
      <c r="L28" s="98">
        <v>6</v>
      </c>
      <c r="M28" s="98">
        <v>8</v>
      </c>
      <c r="N28" s="98">
        <v>10</v>
      </c>
      <c r="O28" s="98">
        <v>12</v>
      </c>
      <c r="P28" s="26">
        <v>225</v>
      </c>
      <c r="Q28" s="26">
        <v>230</v>
      </c>
      <c r="R28" s="26">
        <v>141</v>
      </c>
      <c r="S28" s="26">
        <v>144</v>
      </c>
      <c r="T28" s="26">
        <v>62</v>
      </c>
      <c r="U28" s="26">
        <v>4800</v>
      </c>
      <c r="V28" s="27">
        <v>1478</v>
      </c>
      <c r="W28" s="28"/>
      <c r="X28" s="17"/>
    </row>
    <row r="29" spans="1:24" ht="15.75" customHeight="1">
      <c r="A29" s="32" t="s">
        <v>1007</v>
      </c>
      <c r="B29" s="10">
        <v>38</v>
      </c>
      <c r="C29" s="10">
        <v>40</v>
      </c>
      <c r="D29" s="11">
        <v>50</v>
      </c>
      <c r="E29" s="11">
        <v>60</v>
      </c>
      <c r="F29" s="81">
        <v>9</v>
      </c>
      <c r="G29" s="81">
        <v>10</v>
      </c>
      <c r="H29" s="82"/>
      <c r="I29" s="82"/>
      <c r="J29" s="82"/>
      <c r="K29" s="82"/>
      <c r="L29" s="98"/>
      <c r="M29" s="98"/>
      <c r="N29" s="98"/>
      <c r="O29" s="98"/>
      <c r="P29" s="26">
        <v>235</v>
      </c>
      <c r="Q29" s="26">
        <v>240</v>
      </c>
      <c r="R29" s="26">
        <v>145</v>
      </c>
      <c r="S29" s="26">
        <v>150</v>
      </c>
      <c r="T29" s="26">
        <v>63</v>
      </c>
      <c r="U29" s="26">
        <v>5000</v>
      </c>
      <c r="V29" s="27">
        <v>1348</v>
      </c>
      <c r="W29" s="105">
        <f>'uID''s'!G327</f>
        <v>2129</v>
      </c>
      <c r="X29" s="17">
        <f aca="true" t="shared" si="1" ref="X29:X30">(B29+C29)/2</f>
        <v>39</v>
      </c>
    </row>
    <row r="30" spans="1:24" ht="15.75" customHeight="1">
      <c r="A30" s="32" t="s">
        <v>1008</v>
      </c>
      <c r="B30" s="10">
        <v>-20</v>
      </c>
      <c r="C30" s="10">
        <v>-20</v>
      </c>
      <c r="D30" s="11">
        <v>75</v>
      </c>
      <c r="E30" s="11">
        <v>80</v>
      </c>
      <c r="F30" s="81">
        <v>15</v>
      </c>
      <c r="G30" s="81">
        <v>20</v>
      </c>
      <c r="H30" s="82"/>
      <c r="I30" s="82"/>
      <c r="J30" s="82"/>
      <c r="K30" s="82"/>
      <c r="L30" s="98">
        <v>16</v>
      </c>
      <c r="M30" s="98">
        <v>18</v>
      </c>
      <c r="N30" s="98">
        <v>19</v>
      </c>
      <c r="O30" s="98">
        <v>20</v>
      </c>
      <c r="P30" s="26">
        <v>235</v>
      </c>
      <c r="Q30" s="26">
        <v>240</v>
      </c>
      <c r="R30" s="26">
        <v>155</v>
      </c>
      <c r="S30" s="26">
        <v>160</v>
      </c>
      <c r="T30" s="26">
        <v>61</v>
      </c>
      <c r="U30" s="26">
        <v>10000</v>
      </c>
      <c r="V30" s="27"/>
      <c r="W30" s="28">
        <v>2011</v>
      </c>
      <c r="X30" s="17">
        <f t="shared" si="1"/>
        <v>-20</v>
      </c>
    </row>
    <row r="31" spans="4:15" ht="14.25" customHeight="1">
      <c r="D31" s="4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26" ht="15" customHeight="1">
      <c r="A32" s="20" t="s">
        <v>1009</v>
      </c>
      <c r="D32" s="43"/>
      <c r="E32" s="51"/>
      <c r="F32" s="6" t="s">
        <v>611</v>
      </c>
      <c r="G32" s="6" t="s">
        <v>612</v>
      </c>
      <c r="H32" s="6" t="s">
        <v>613</v>
      </c>
      <c r="I32" s="6" t="s">
        <v>614</v>
      </c>
      <c r="J32" s="6" t="s">
        <v>615</v>
      </c>
      <c r="K32" s="6" t="s">
        <v>616</v>
      </c>
      <c r="L32" s="6" t="s">
        <v>617</v>
      </c>
      <c r="M32" s="6" t="s">
        <v>618</v>
      </c>
      <c r="N32" s="6" t="s">
        <v>619</v>
      </c>
      <c r="O32" s="6" t="s">
        <v>620</v>
      </c>
      <c r="P32" s="6" t="s">
        <v>1</v>
      </c>
      <c r="Q32" s="6" t="s">
        <v>2</v>
      </c>
      <c r="R32" s="6" t="s">
        <v>3</v>
      </c>
      <c r="S32" s="6" t="s">
        <v>4</v>
      </c>
      <c r="T32" s="6" t="s">
        <v>62</v>
      </c>
      <c r="U32" s="6" t="s">
        <v>63</v>
      </c>
      <c r="V32" s="6" t="s">
        <v>77</v>
      </c>
      <c r="W32" s="6" t="s">
        <v>13</v>
      </c>
      <c r="X32" s="6" t="s">
        <v>14</v>
      </c>
      <c r="Y32" s="6" t="s">
        <v>16</v>
      </c>
      <c r="Z32" s="6" t="s">
        <v>17</v>
      </c>
    </row>
    <row r="33" spans="1:26" ht="15" customHeight="1">
      <c r="A33" s="25" t="s">
        <v>1010</v>
      </c>
      <c r="B33" s="10">
        <v>1</v>
      </c>
      <c r="C33" s="10">
        <v>1</v>
      </c>
      <c r="D33" s="11">
        <v>10</v>
      </c>
      <c r="E33" s="11">
        <v>20</v>
      </c>
      <c r="F33" s="81">
        <v>0</v>
      </c>
      <c r="G33" s="81">
        <v>0</v>
      </c>
      <c r="H33" s="94"/>
      <c r="I33" s="94"/>
      <c r="J33" s="94"/>
      <c r="K33" s="94"/>
      <c r="L33" s="94"/>
      <c r="M33" s="94"/>
      <c r="N33" s="94"/>
      <c r="O33" s="94"/>
      <c r="P33" s="10">
        <v>1</v>
      </c>
      <c r="Q33" s="10">
        <v>3</v>
      </c>
      <c r="R33" s="10">
        <v>5</v>
      </c>
      <c r="S33" s="10">
        <v>7</v>
      </c>
      <c r="T33" s="26"/>
      <c r="U33" s="26">
        <v>20</v>
      </c>
      <c r="V33" s="26">
        <v>10</v>
      </c>
      <c r="W33" s="26">
        <v>1</v>
      </c>
      <c r="X33" s="26">
        <v>120</v>
      </c>
      <c r="Y33" s="27"/>
      <c r="Z33" s="28">
        <f>'uID''s'!G414</f>
        <v>2216</v>
      </c>
    </row>
    <row r="34" spans="1:26" ht="15" customHeight="1">
      <c r="A34" s="25" t="s">
        <v>1011</v>
      </c>
      <c r="B34" s="10">
        <v>2</v>
      </c>
      <c r="C34" s="10">
        <v>2</v>
      </c>
      <c r="D34" s="11">
        <v>15</v>
      </c>
      <c r="E34" s="11">
        <v>25</v>
      </c>
      <c r="F34" s="81">
        <v>1</v>
      </c>
      <c r="G34" s="81">
        <v>1</v>
      </c>
      <c r="H34" s="94"/>
      <c r="I34" s="94"/>
      <c r="J34" s="94"/>
      <c r="K34" s="94"/>
      <c r="L34" s="94"/>
      <c r="M34" s="94"/>
      <c r="N34" s="94"/>
      <c r="O34" s="94"/>
      <c r="P34" s="10">
        <v>8</v>
      </c>
      <c r="Q34" s="10">
        <v>10</v>
      </c>
      <c r="R34" s="10">
        <v>12</v>
      </c>
      <c r="S34" s="10">
        <v>14</v>
      </c>
      <c r="T34" s="26">
        <v>10</v>
      </c>
      <c r="U34" s="26">
        <v>40</v>
      </c>
      <c r="V34" s="26">
        <v>25</v>
      </c>
      <c r="W34" s="26">
        <v>7</v>
      </c>
      <c r="X34" s="26">
        <v>400</v>
      </c>
      <c r="Y34" s="27"/>
      <c r="Z34" s="28"/>
    </row>
    <row r="35" spans="1:26" ht="15" customHeight="1">
      <c r="A35" s="25" t="s">
        <v>1012</v>
      </c>
      <c r="B35" s="10">
        <v>3</v>
      </c>
      <c r="C35" s="10">
        <v>3</v>
      </c>
      <c r="D35" s="11">
        <v>20</v>
      </c>
      <c r="E35" s="11">
        <v>30</v>
      </c>
      <c r="F35" s="81">
        <v>2</v>
      </c>
      <c r="G35" s="81">
        <v>2</v>
      </c>
      <c r="H35" s="94"/>
      <c r="I35" s="94"/>
      <c r="J35" s="94"/>
      <c r="K35" s="94"/>
      <c r="L35" s="94"/>
      <c r="M35" s="94"/>
      <c r="N35" s="94"/>
      <c r="O35" s="94"/>
      <c r="P35" s="10">
        <v>16</v>
      </c>
      <c r="Q35" s="10">
        <v>18</v>
      </c>
      <c r="R35" s="10">
        <v>20</v>
      </c>
      <c r="S35" s="10">
        <v>22</v>
      </c>
      <c r="T35" s="26">
        <v>30</v>
      </c>
      <c r="U35" s="26">
        <v>60</v>
      </c>
      <c r="V35" s="26">
        <v>40</v>
      </c>
      <c r="W35" s="26">
        <v>10</v>
      </c>
      <c r="X35" s="26">
        <v>700</v>
      </c>
      <c r="Y35" s="27"/>
      <c r="Z35" s="28"/>
    </row>
    <row r="36" spans="1:26" ht="15" customHeight="1">
      <c r="A36" s="25" t="s">
        <v>1013</v>
      </c>
      <c r="B36" s="10">
        <v>4</v>
      </c>
      <c r="C36" s="10">
        <v>5</v>
      </c>
      <c r="D36" s="11">
        <v>25</v>
      </c>
      <c r="E36" s="11">
        <v>35</v>
      </c>
      <c r="F36" s="81">
        <v>2</v>
      </c>
      <c r="G36" s="81">
        <v>3</v>
      </c>
      <c r="H36" s="94"/>
      <c r="I36" s="94"/>
      <c r="J36" s="94"/>
      <c r="K36" s="94"/>
      <c r="L36" s="94"/>
      <c r="M36" s="94"/>
      <c r="N36" s="94"/>
      <c r="O36" s="94"/>
      <c r="P36" s="10">
        <v>23</v>
      </c>
      <c r="Q36" s="10">
        <v>27</v>
      </c>
      <c r="R36" s="10">
        <v>31</v>
      </c>
      <c r="S36" s="10">
        <v>35</v>
      </c>
      <c r="T36" s="26">
        <v>50</v>
      </c>
      <c r="U36" s="26">
        <v>80</v>
      </c>
      <c r="V36" s="26">
        <v>55</v>
      </c>
      <c r="W36" s="26">
        <v>16</v>
      </c>
      <c r="X36" s="26">
        <v>1000</v>
      </c>
      <c r="Y36" s="27"/>
      <c r="Z36" s="28"/>
    </row>
    <row r="37" spans="1:26" ht="15" customHeight="1">
      <c r="A37" s="25" t="s">
        <v>1014</v>
      </c>
      <c r="B37" s="10">
        <v>6</v>
      </c>
      <c r="C37" s="10">
        <v>7</v>
      </c>
      <c r="D37" s="11">
        <v>27</v>
      </c>
      <c r="E37" s="11">
        <v>37</v>
      </c>
      <c r="F37" s="81">
        <v>3</v>
      </c>
      <c r="G37" s="81">
        <v>3</v>
      </c>
      <c r="H37" s="94"/>
      <c r="I37" s="94"/>
      <c r="J37" s="94"/>
      <c r="K37" s="94"/>
      <c r="L37" s="94"/>
      <c r="M37" s="94"/>
      <c r="N37" s="94"/>
      <c r="O37" s="94"/>
      <c r="P37" s="10">
        <v>36</v>
      </c>
      <c r="Q37" s="10">
        <v>40</v>
      </c>
      <c r="R37" s="10">
        <v>44</v>
      </c>
      <c r="S37" s="10">
        <v>48</v>
      </c>
      <c r="T37" s="26">
        <v>70</v>
      </c>
      <c r="U37" s="26">
        <v>100</v>
      </c>
      <c r="V37" s="26">
        <v>70</v>
      </c>
      <c r="W37" s="26">
        <v>24</v>
      </c>
      <c r="X37" s="26">
        <v>1400</v>
      </c>
      <c r="Y37" s="27"/>
      <c r="Z37" s="33">
        <f>'uID''s'!G374</f>
        <v>2176</v>
      </c>
    </row>
    <row r="38" spans="1:26" ht="15" customHeight="1">
      <c r="A38" s="25" t="s">
        <v>1015</v>
      </c>
      <c r="B38" s="10">
        <v>8</v>
      </c>
      <c r="C38" s="10">
        <v>9</v>
      </c>
      <c r="D38" s="11">
        <v>30</v>
      </c>
      <c r="E38" s="11">
        <v>40</v>
      </c>
      <c r="F38" s="81">
        <v>3</v>
      </c>
      <c r="G38" s="81">
        <v>4</v>
      </c>
      <c r="H38" s="94"/>
      <c r="I38" s="94"/>
      <c r="J38" s="94"/>
      <c r="K38" s="94"/>
      <c r="L38" s="94"/>
      <c r="M38" s="94"/>
      <c r="N38" s="94"/>
      <c r="O38" s="94"/>
      <c r="P38" s="10">
        <v>49</v>
      </c>
      <c r="Q38" s="10">
        <v>53</v>
      </c>
      <c r="R38" s="10">
        <v>57</v>
      </c>
      <c r="S38" s="10">
        <v>61</v>
      </c>
      <c r="T38" s="26">
        <v>90</v>
      </c>
      <c r="U38" s="26">
        <v>125</v>
      </c>
      <c r="V38" s="26">
        <v>85</v>
      </c>
      <c r="W38" s="26">
        <v>35</v>
      </c>
      <c r="X38" s="26">
        <v>2100</v>
      </c>
      <c r="Y38" s="27"/>
      <c r="Z38" s="28"/>
    </row>
    <row r="39" spans="1:26" ht="15" customHeight="1">
      <c r="A39" s="25" t="s">
        <v>1016</v>
      </c>
      <c r="B39" s="10">
        <v>10</v>
      </c>
      <c r="C39" s="10">
        <v>11</v>
      </c>
      <c r="D39" s="11">
        <v>35</v>
      </c>
      <c r="E39" s="11">
        <v>45</v>
      </c>
      <c r="F39" s="81">
        <v>4</v>
      </c>
      <c r="G39" s="81">
        <v>4</v>
      </c>
      <c r="H39" s="94"/>
      <c r="I39" s="94"/>
      <c r="J39" s="94"/>
      <c r="K39" s="94"/>
      <c r="L39" s="94"/>
      <c r="M39" s="94"/>
      <c r="N39" s="94"/>
      <c r="O39" s="94"/>
      <c r="P39" s="10">
        <v>62</v>
      </c>
      <c r="Q39" s="10">
        <v>66</v>
      </c>
      <c r="R39" s="10">
        <v>70</v>
      </c>
      <c r="S39" s="10">
        <v>74</v>
      </c>
      <c r="T39" s="26">
        <v>110</v>
      </c>
      <c r="U39" s="26">
        <v>150</v>
      </c>
      <c r="V39" s="26">
        <v>100</v>
      </c>
      <c r="W39" s="26">
        <v>40</v>
      </c>
      <c r="X39" s="26">
        <v>2600</v>
      </c>
      <c r="Y39" s="27"/>
      <c r="Z39" s="28"/>
    </row>
    <row r="40" spans="1:26" ht="15" customHeight="1">
      <c r="A40" s="25" t="s">
        <v>1017</v>
      </c>
      <c r="B40" s="10">
        <v>12</v>
      </c>
      <c r="C40" s="10">
        <v>13</v>
      </c>
      <c r="D40" s="11">
        <v>40</v>
      </c>
      <c r="E40" s="11">
        <v>50</v>
      </c>
      <c r="F40" s="81">
        <v>4</v>
      </c>
      <c r="G40" s="81">
        <v>5</v>
      </c>
      <c r="H40" s="94"/>
      <c r="I40" s="94"/>
      <c r="J40" s="94"/>
      <c r="K40" s="94"/>
      <c r="L40" s="94"/>
      <c r="M40" s="94"/>
      <c r="N40" s="94"/>
      <c r="O40" s="94"/>
      <c r="P40" s="10">
        <v>75</v>
      </c>
      <c r="Q40" s="10">
        <v>79</v>
      </c>
      <c r="R40" s="10">
        <v>83</v>
      </c>
      <c r="S40" s="10">
        <v>87</v>
      </c>
      <c r="T40" s="26">
        <v>130</v>
      </c>
      <c r="U40" s="26">
        <v>175</v>
      </c>
      <c r="V40" s="26">
        <v>120</v>
      </c>
      <c r="W40" s="26">
        <v>45</v>
      </c>
      <c r="X40" s="26">
        <v>3200</v>
      </c>
      <c r="Y40" s="27"/>
      <c r="Z40" s="28">
        <f>'uID''s'!G396</f>
        <v>2198</v>
      </c>
    </row>
    <row r="41" spans="1:26" ht="15" customHeight="1">
      <c r="A41" s="25" t="s">
        <v>1018</v>
      </c>
      <c r="B41" s="10">
        <v>14</v>
      </c>
      <c r="C41" s="10">
        <v>15</v>
      </c>
      <c r="D41" s="11">
        <v>45</v>
      </c>
      <c r="E41" s="11">
        <v>55</v>
      </c>
      <c r="F41" s="81">
        <v>5</v>
      </c>
      <c r="G41" s="81">
        <v>5</v>
      </c>
      <c r="H41" s="94"/>
      <c r="I41" s="94"/>
      <c r="J41" s="94"/>
      <c r="K41" s="94"/>
      <c r="L41" s="94"/>
      <c r="M41" s="94"/>
      <c r="N41" s="94"/>
      <c r="O41" s="94"/>
      <c r="P41" s="10">
        <v>88</v>
      </c>
      <c r="Q41" s="10">
        <v>92</v>
      </c>
      <c r="R41" s="10">
        <v>96</v>
      </c>
      <c r="S41" s="10">
        <v>100</v>
      </c>
      <c r="T41" s="26">
        <v>150</v>
      </c>
      <c r="U41" s="26">
        <v>200</v>
      </c>
      <c r="V41" s="26">
        <v>140</v>
      </c>
      <c r="W41" s="26">
        <v>50</v>
      </c>
      <c r="X41" s="26">
        <v>3900</v>
      </c>
      <c r="Y41" s="27"/>
      <c r="Z41" s="28"/>
    </row>
    <row r="43" spans="1:23" ht="15" customHeight="1">
      <c r="A43" s="20" t="s">
        <v>1019</v>
      </c>
      <c r="B43" s="20" t="s">
        <v>402</v>
      </c>
      <c r="C43" s="20"/>
      <c r="F43" s="6" t="s">
        <v>611</v>
      </c>
      <c r="G43" s="6" t="s">
        <v>612</v>
      </c>
      <c r="H43" s="6" t="s">
        <v>613</v>
      </c>
      <c r="I43" s="6" t="s">
        <v>614</v>
      </c>
      <c r="J43" s="6" t="s">
        <v>615</v>
      </c>
      <c r="K43" s="6" t="s">
        <v>616</v>
      </c>
      <c r="L43" s="6" t="s">
        <v>617</v>
      </c>
      <c r="M43" s="6" t="s">
        <v>618</v>
      </c>
      <c r="N43" s="6" t="s">
        <v>619</v>
      </c>
      <c r="O43" s="6" t="s">
        <v>620</v>
      </c>
      <c r="P43" s="6" t="s">
        <v>62</v>
      </c>
      <c r="Q43" s="6" t="s">
        <v>149</v>
      </c>
      <c r="R43" s="6" t="s">
        <v>63</v>
      </c>
      <c r="S43" s="6" t="s">
        <v>77</v>
      </c>
      <c r="T43" s="6" t="s">
        <v>13</v>
      </c>
      <c r="U43" s="6" t="s">
        <v>14</v>
      </c>
      <c r="V43" s="6" t="s">
        <v>16</v>
      </c>
      <c r="W43" s="6" t="s">
        <v>17</v>
      </c>
    </row>
    <row r="44" spans="1:23" ht="15" customHeight="1">
      <c r="A44" s="32" t="s">
        <v>1020</v>
      </c>
      <c r="B44" s="10">
        <v>1</v>
      </c>
      <c r="C44" s="10">
        <v>1</v>
      </c>
      <c r="D44" s="11">
        <v>3</v>
      </c>
      <c r="E44" s="11">
        <v>12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26">
        <v>10</v>
      </c>
      <c r="Q44" s="26">
        <v>25</v>
      </c>
      <c r="R44" s="26"/>
      <c r="S44" s="26">
        <v>10</v>
      </c>
      <c r="T44" s="26">
        <v>2</v>
      </c>
      <c r="U44" s="26">
        <v>100</v>
      </c>
      <c r="V44" s="27"/>
      <c r="W44" s="28" t="s">
        <v>94</v>
      </c>
    </row>
    <row r="45" spans="1:23" ht="15" customHeight="1">
      <c r="A45" s="32" t="s">
        <v>1021</v>
      </c>
      <c r="B45" s="10">
        <v>1</v>
      </c>
      <c r="C45" s="10">
        <v>2</v>
      </c>
      <c r="D45" s="11">
        <v>6</v>
      </c>
      <c r="E45" s="11">
        <v>15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26">
        <v>20</v>
      </c>
      <c r="Q45" s="26">
        <v>50</v>
      </c>
      <c r="R45" s="26"/>
      <c r="S45" s="26">
        <v>20</v>
      </c>
      <c r="T45" s="26">
        <v>7</v>
      </c>
      <c r="U45" s="26">
        <v>200</v>
      </c>
      <c r="V45" s="27"/>
      <c r="W45" s="28"/>
    </row>
    <row r="46" spans="1:26" ht="15" customHeight="1">
      <c r="A46" s="32" t="s">
        <v>1022</v>
      </c>
      <c r="B46" s="10">
        <v>2</v>
      </c>
      <c r="C46" s="10">
        <v>3</v>
      </c>
      <c r="D46" s="11">
        <v>8</v>
      </c>
      <c r="E46" s="11">
        <v>17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26">
        <v>30</v>
      </c>
      <c r="Q46" s="26">
        <v>75</v>
      </c>
      <c r="R46" s="26"/>
      <c r="S46" s="26">
        <v>30</v>
      </c>
      <c r="T46" s="26">
        <v>13</v>
      </c>
      <c r="U46" s="26">
        <v>400</v>
      </c>
      <c r="V46" s="27"/>
      <c r="W46" s="28" t="s">
        <v>94</v>
      </c>
      <c r="Z46" s="106"/>
    </row>
    <row r="47" spans="1:26" ht="15" customHeight="1">
      <c r="A47" s="32" t="s">
        <v>1023</v>
      </c>
      <c r="B47" s="10">
        <v>3</v>
      </c>
      <c r="C47" s="10">
        <v>4</v>
      </c>
      <c r="D47" s="11">
        <v>9</v>
      </c>
      <c r="E47" s="11">
        <v>18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26">
        <v>40</v>
      </c>
      <c r="Q47" s="26">
        <v>100</v>
      </c>
      <c r="R47" s="26"/>
      <c r="S47" s="26">
        <v>40</v>
      </c>
      <c r="T47" s="26">
        <v>19</v>
      </c>
      <c r="U47" s="26">
        <v>700</v>
      </c>
      <c r="V47" s="27"/>
      <c r="W47" s="28"/>
      <c r="Z47" s="106"/>
    </row>
    <row r="48" spans="1:26" ht="15" customHeight="1">
      <c r="A48" s="32" t="s">
        <v>1024</v>
      </c>
      <c r="B48" s="10">
        <v>4</v>
      </c>
      <c r="C48" s="10">
        <v>5</v>
      </c>
      <c r="D48" s="11">
        <v>10</v>
      </c>
      <c r="E48" s="11">
        <v>20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26">
        <v>50</v>
      </c>
      <c r="Q48" s="26">
        <v>125</v>
      </c>
      <c r="R48" s="26"/>
      <c r="S48" s="26">
        <v>50</v>
      </c>
      <c r="T48" s="26">
        <v>26</v>
      </c>
      <c r="U48" s="26">
        <v>1100</v>
      </c>
      <c r="V48" s="27"/>
      <c r="W48" s="28" t="s">
        <v>94</v>
      </c>
      <c r="Z48" s="106"/>
    </row>
    <row r="49" spans="1:26" ht="15" customHeight="1">
      <c r="A49" s="32" t="s">
        <v>1025</v>
      </c>
      <c r="B49" s="10">
        <v>5</v>
      </c>
      <c r="C49" s="10">
        <v>6</v>
      </c>
      <c r="D49" s="11">
        <v>12</v>
      </c>
      <c r="E49" s="11">
        <v>21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26">
        <v>60</v>
      </c>
      <c r="Q49" s="26">
        <v>150</v>
      </c>
      <c r="R49" s="26"/>
      <c r="S49" s="26">
        <v>60</v>
      </c>
      <c r="T49" s="26">
        <v>33</v>
      </c>
      <c r="U49" s="26">
        <v>1600</v>
      </c>
      <c r="V49" s="27"/>
      <c r="W49" s="28"/>
      <c r="Z49" s="106"/>
    </row>
    <row r="50" spans="1:27" ht="15" customHeight="1">
      <c r="A50" s="32" t="s">
        <v>1026</v>
      </c>
      <c r="B50" s="10">
        <v>6</v>
      </c>
      <c r="C50" s="10">
        <v>7</v>
      </c>
      <c r="D50" s="11">
        <v>13</v>
      </c>
      <c r="E50" s="11">
        <v>24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26">
        <v>70</v>
      </c>
      <c r="Q50" s="26">
        <v>175</v>
      </c>
      <c r="R50" s="26"/>
      <c r="S50" s="26">
        <v>70</v>
      </c>
      <c r="T50" s="26">
        <v>40</v>
      </c>
      <c r="U50" s="26">
        <v>2200</v>
      </c>
      <c r="V50" s="27"/>
      <c r="W50" s="28" t="s">
        <v>94</v>
      </c>
      <c r="Z50" s="107"/>
      <c r="AA50" s="107"/>
    </row>
    <row r="51" spans="1:23" ht="15" customHeight="1">
      <c r="A51" s="32" t="s">
        <v>1027</v>
      </c>
      <c r="B51" s="10">
        <v>7</v>
      </c>
      <c r="C51" s="10">
        <v>8</v>
      </c>
      <c r="D51" s="11">
        <v>14</v>
      </c>
      <c r="E51" s="11">
        <v>26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6">
        <v>80</v>
      </c>
      <c r="Q51" s="26">
        <v>200</v>
      </c>
      <c r="R51" s="26"/>
      <c r="S51" s="26">
        <v>80</v>
      </c>
      <c r="T51" s="26">
        <v>47</v>
      </c>
      <c r="U51" s="26">
        <v>2900</v>
      </c>
      <c r="V51" s="27"/>
      <c r="W51" s="28"/>
    </row>
    <row r="52" spans="1:23" ht="15" customHeight="1">
      <c r="A52" s="32" t="s">
        <v>1028</v>
      </c>
      <c r="B52" s="10">
        <v>8</v>
      </c>
      <c r="C52" s="10">
        <v>9</v>
      </c>
      <c r="D52" s="11">
        <v>16</v>
      </c>
      <c r="E52" s="11">
        <v>28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26">
        <v>90</v>
      </c>
      <c r="Q52" s="26">
        <v>225</v>
      </c>
      <c r="R52" s="26"/>
      <c r="S52" s="26">
        <v>90</v>
      </c>
      <c r="T52" s="26">
        <v>55</v>
      </c>
      <c r="U52" s="26">
        <v>3700</v>
      </c>
      <c r="V52" s="27"/>
      <c r="W52" s="33">
        <f>'uID''s'!G329</f>
        <v>2131</v>
      </c>
    </row>
    <row r="53" spans="1:23" ht="15" customHeight="1">
      <c r="A53" s="32" t="s">
        <v>1029</v>
      </c>
      <c r="B53" s="10">
        <v>9</v>
      </c>
      <c r="C53" s="10">
        <v>10</v>
      </c>
      <c r="D53" s="11">
        <v>20</v>
      </c>
      <c r="E53" s="11">
        <v>30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26">
        <v>100</v>
      </c>
      <c r="Q53" s="26">
        <v>250</v>
      </c>
      <c r="R53" s="26"/>
      <c r="S53" s="26">
        <v>100</v>
      </c>
      <c r="T53" s="26">
        <v>63</v>
      </c>
      <c r="U53" s="26">
        <v>4600</v>
      </c>
      <c r="V53" s="27"/>
      <c r="W53" s="28"/>
    </row>
    <row r="55" spans="1:23" ht="15" customHeight="1">
      <c r="A55" s="20" t="s">
        <v>1030</v>
      </c>
      <c r="B55" s="20" t="s">
        <v>393</v>
      </c>
      <c r="C55" s="20"/>
      <c r="F55" s="6" t="s">
        <v>611</v>
      </c>
      <c r="G55" s="6" t="s">
        <v>612</v>
      </c>
      <c r="H55" s="6" t="s">
        <v>613</v>
      </c>
      <c r="I55" s="6" t="s">
        <v>614</v>
      </c>
      <c r="J55" s="6" t="s">
        <v>615</v>
      </c>
      <c r="K55" s="6" t="s">
        <v>616</v>
      </c>
      <c r="L55" s="6" t="s">
        <v>617</v>
      </c>
      <c r="M55" s="6" t="s">
        <v>618</v>
      </c>
      <c r="N55" s="6" t="s">
        <v>619</v>
      </c>
      <c r="O55" s="6" t="s">
        <v>620</v>
      </c>
      <c r="P55" s="6" t="s">
        <v>62</v>
      </c>
      <c r="Q55" s="6" t="s">
        <v>149</v>
      </c>
      <c r="R55" s="6" t="s">
        <v>63</v>
      </c>
      <c r="S55" s="6" t="s">
        <v>77</v>
      </c>
      <c r="T55" s="6" t="s">
        <v>13</v>
      </c>
      <c r="U55" s="6" t="s">
        <v>14</v>
      </c>
      <c r="V55" s="6" t="s">
        <v>16</v>
      </c>
      <c r="W55" s="6" t="s">
        <v>17</v>
      </c>
    </row>
    <row r="56" spans="1:24" ht="15.75" customHeight="1">
      <c r="A56" s="25" t="s">
        <v>1031</v>
      </c>
      <c r="B56" s="10">
        <v>0</v>
      </c>
      <c r="C56" s="10">
        <v>0</v>
      </c>
      <c r="D56" s="11">
        <v>3</v>
      </c>
      <c r="E56" s="11">
        <v>12</v>
      </c>
      <c r="F56" s="81"/>
      <c r="G56" s="81"/>
      <c r="H56" s="82">
        <v>1</v>
      </c>
      <c r="I56" s="82">
        <v>2</v>
      </c>
      <c r="J56" s="82">
        <v>3</v>
      </c>
      <c r="K56" s="82">
        <v>4</v>
      </c>
      <c r="L56" s="98"/>
      <c r="M56" s="98"/>
      <c r="N56" s="98"/>
      <c r="O56" s="98"/>
      <c r="P56" s="26">
        <v>10</v>
      </c>
      <c r="Q56" s="26">
        <v>25</v>
      </c>
      <c r="R56" s="26"/>
      <c r="S56" s="26">
        <v>10</v>
      </c>
      <c r="T56" s="26">
        <v>2</v>
      </c>
      <c r="U56" s="26">
        <v>100</v>
      </c>
      <c r="V56" s="27">
        <v>2384</v>
      </c>
      <c r="W56" s="28" t="s">
        <v>94</v>
      </c>
      <c r="X56" s="31"/>
    </row>
    <row r="57" spans="1:24" ht="15.75" customHeight="1">
      <c r="A57" s="25" t="s">
        <v>1032</v>
      </c>
      <c r="B57" s="10">
        <v>1</v>
      </c>
      <c r="C57" s="10">
        <v>2</v>
      </c>
      <c r="D57" s="11">
        <v>6</v>
      </c>
      <c r="E57" s="11">
        <v>15</v>
      </c>
      <c r="F57" s="81"/>
      <c r="G57" s="81"/>
      <c r="H57" s="82">
        <v>2</v>
      </c>
      <c r="I57" s="82">
        <v>3</v>
      </c>
      <c r="J57" s="82">
        <v>4</v>
      </c>
      <c r="K57" s="82">
        <v>5</v>
      </c>
      <c r="L57" s="98"/>
      <c r="M57" s="98"/>
      <c r="N57" s="98"/>
      <c r="O57" s="98"/>
      <c r="P57" s="26">
        <v>20</v>
      </c>
      <c r="Q57" s="26">
        <v>50</v>
      </c>
      <c r="R57" s="26"/>
      <c r="S57" s="26">
        <v>20</v>
      </c>
      <c r="T57" s="26">
        <v>7</v>
      </c>
      <c r="U57" s="26">
        <v>200</v>
      </c>
      <c r="V57" s="27">
        <v>2385</v>
      </c>
      <c r="W57" s="28"/>
      <c r="X57" s="31"/>
    </row>
    <row r="58" spans="1:24" ht="15.75" customHeight="1">
      <c r="A58" s="25" t="s">
        <v>1033</v>
      </c>
      <c r="B58" s="10">
        <v>2</v>
      </c>
      <c r="C58" s="10">
        <v>3</v>
      </c>
      <c r="D58" s="11">
        <v>8</v>
      </c>
      <c r="E58" s="11">
        <v>17</v>
      </c>
      <c r="F58" s="81"/>
      <c r="G58" s="81"/>
      <c r="H58" s="82">
        <v>3</v>
      </c>
      <c r="I58" s="82">
        <v>4</v>
      </c>
      <c r="J58" s="82">
        <v>5</v>
      </c>
      <c r="K58" s="82">
        <v>6</v>
      </c>
      <c r="L58" s="98"/>
      <c r="M58" s="98"/>
      <c r="N58" s="98"/>
      <c r="O58" s="98"/>
      <c r="P58" s="26">
        <v>30</v>
      </c>
      <c r="Q58" s="26">
        <v>75</v>
      </c>
      <c r="R58" s="26"/>
      <c r="S58" s="26">
        <v>30</v>
      </c>
      <c r="T58" s="26">
        <v>13</v>
      </c>
      <c r="U58" s="26">
        <v>400</v>
      </c>
      <c r="V58" s="27">
        <v>2386</v>
      </c>
      <c r="W58" s="28"/>
      <c r="X58" s="31"/>
    </row>
    <row r="59" spans="1:24" ht="15.75" customHeight="1">
      <c r="A59" s="25" t="s">
        <v>1034</v>
      </c>
      <c r="B59" s="10">
        <v>3</v>
      </c>
      <c r="C59" s="10">
        <v>4</v>
      </c>
      <c r="D59" s="11">
        <v>9</v>
      </c>
      <c r="E59" s="11">
        <v>18</v>
      </c>
      <c r="F59" s="81">
        <v>0</v>
      </c>
      <c r="G59" s="81">
        <v>1</v>
      </c>
      <c r="H59" s="82">
        <v>4</v>
      </c>
      <c r="I59" s="82">
        <v>5</v>
      </c>
      <c r="J59" s="82">
        <v>6</v>
      </c>
      <c r="K59" s="82">
        <v>7</v>
      </c>
      <c r="L59" s="98"/>
      <c r="M59" s="98"/>
      <c r="N59" s="98"/>
      <c r="O59" s="98"/>
      <c r="P59" s="26">
        <v>40</v>
      </c>
      <c r="Q59" s="26">
        <v>100</v>
      </c>
      <c r="R59" s="26"/>
      <c r="S59" s="26">
        <v>40</v>
      </c>
      <c r="T59" s="26">
        <v>19</v>
      </c>
      <c r="U59" s="26">
        <v>700</v>
      </c>
      <c r="V59" s="27">
        <v>536</v>
      </c>
      <c r="W59" s="28"/>
      <c r="X59" s="31"/>
    </row>
    <row r="60" spans="1:24" ht="15.75" customHeight="1">
      <c r="A60" s="25" t="s">
        <v>1035</v>
      </c>
      <c r="B60" s="10">
        <v>4</v>
      </c>
      <c r="C60" s="10">
        <v>5</v>
      </c>
      <c r="D60" s="11">
        <v>10</v>
      </c>
      <c r="E60" s="11">
        <v>20</v>
      </c>
      <c r="F60" s="81">
        <v>1</v>
      </c>
      <c r="G60" s="81">
        <v>1</v>
      </c>
      <c r="H60" s="82">
        <v>5</v>
      </c>
      <c r="I60" s="82">
        <v>6</v>
      </c>
      <c r="J60" s="82">
        <v>7</v>
      </c>
      <c r="K60" s="82">
        <v>8</v>
      </c>
      <c r="L60" s="98"/>
      <c r="M60" s="98"/>
      <c r="N60" s="98"/>
      <c r="O60" s="98"/>
      <c r="P60" s="26">
        <v>50</v>
      </c>
      <c r="Q60" s="26">
        <v>125</v>
      </c>
      <c r="R60" s="26"/>
      <c r="S60" s="26">
        <v>50</v>
      </c>
      <c r="T60" s="26">
        <v>26</v>
      </c>
      <c r="U60" s="26">
        <v>1100</v>
      </c>
      <c r="V60" s="27">
        <v>86</v>
      </c>
      <c r="W60" s="28" t="s">
        <v>94</v>
      </c>
      <c r="X60" s="31"/>
    </row>
    <row r="61" spans="1:24" ht="15.75" customHeight="1">
      <c r="A61" s="25" t="s">
        <v>1036</v>
      </c>
      <c r="B61" s="10">
        <v>5</v>
      </c>
      <c r="C61" s="10">
        <v>6</v>
      </c>
      <c r="D61" s="11">
        <v>12</v>
      </c>
      <c r="E61" s="11">
        <v>21</v>
      </c>
      <c r="F61" s="81">
        <v>1</v>
      </c>
      <c r="G61" s="81">
        <v>2</v>
      </c>
      <c r="H61" s="82">
        <v>6</v>
      </c>
      <c r="I61" s="82">
        <v>7</v>
      </c>
      <c r="J61" s="82">
        <v>8</v>
      </c>
      <c r="K61" s="82">
        <v>9</v>
      </c>
      <c r="L61" s="98"/>
      <c r="M61" s="98"/>
      <c r="N61" s="98"/>
      <c r="O61" s="98"/>
      <c r="P61" s="26">
        <v>60</v>
      </c>
      <c r="Q61" s="26">
        <v>150</v>
      </c>
      <c r="R61" s="26"/>
      <c r="S61" s="26">
        <v>60</v>
      </c>
      <c r="T61" s="26">
        <v>33</v>
      </c>
      <c r="U61" s="26">
        <v>1600</v>
      </c>
      <c r="V61" s="27">
        <v>1698</v>
      </c>
      <c r="W61" s="28"/>
      <c r="X61" s="31"/>
    </row>
    <row r="62" spans="1:24" ht="15.75" customHeight="1">
      <c r="A62" s="25" t="s">
        <v>1037</v>
      </c>
      <c r="B62" s="10">
        <v>6</v>
      </c>
      <c r="C62" s="10">
        <v>7</v>
      </c>
      <c r="D62" s="11">
        <v>13</v>
      </c>
      <c r="E62" s="11">
        <v>24</v>
      </c>
      <c r="F62" s="81">
        <v>2</v>
      </c>
      <c r="G62" s="81">
        <v>2</v>
      </c>
      <c r="H62" s="82">
        <v>7</v>
      </c>
      <c r="I62" s="82">
        <v>8</v>
      </c>
      <c r="J62" s="82">
        <v>9</v>
      </c>
      <c r="K62" s="82">
        <v>10</v>
      </c>
      <c r="L62" s="98"/>
      <c r="M62" s="98"/>
      <c r="N62" s="98"/>
      <c r="O62" s="98"/>
      <c r="P62" s="26">
        <v>70</v>
      </c>
      <c r="Q62" s="26">
        <v>175</v>
      </c>
      <c r="R62" s="26"/>
      <c r="S62" s="26">
        <v>70</v>
      </c>
      <c r="T62" s="26">
        <v>40</v>
      </c>
      <c r="U62" s="26">
        <v>2200</v>
      </c>
      <c r="V62" s="27">
        <v>2387</v>
      </c>
      <c r="W62" s="28"/>
      <c r="X62" s="31"/>
    </row>
    <row r="63" spans="1:24" ht="15.75" customHeight="1">
      <c r="A63" s="25" t="s">
        <v>1038</v>
      </c>
      <c r="B63" s="10">
        <v>7</v>
      </c>
      <c r="C63" s="10">
        <v>8</v>
      </c>
      <c r="D63" s="11">
        <v>14</v>
      </c>
      <c r="E63" s="11">
        <v>26</v>
      </c>
      <c r="F63" s="81">
        <v>2</v>
      </c>
      <c r="G63" s="81">
        <v>3</v>
      </c>
      <c r="H63" s="82">
        <v>5</v>
      </c>
      <c r="I63" s="82">
        <v>6</v>
      </c>
      <c r="J63" s="82">
        <v>8</v>
      </c>
      <c r="K63" s="82">
        <v>9</v>
      </c>
      <c r="L63" s="98">
        <v>1</v>
      </c>
      <c r="M63" s="98">
        <v>2</v>
      </c>
      <c r="N63" s="98">
        <v>3</v>
      </c>
      <c r="O63" s="98">
        <v>4</v>
      </c>
      <c r="P63" s="26">
        <v>80</v>
      </c>
      <c r="Q63" s="26">
        <v>200</v>
      </c>
      <c r="R63" s="26"/>
      <c r="S63" s="26">
        <v>80</v>
      </c>
      <c r="T63" s="26">
        <v>47</v>
      </c>
      <c r="U63" s="26">
        <v>2900</v>
      </c>
      <c r="V63" s="27">
        <v>1392</v>
      </c>
      <c r="W63" s="28"/>
      <c r="X63" s="31"/>
    </row>
    <row r="64" spans="1:24" ht="15.75" customHeight="1">
      <c r="A64" s="25" t="s">
        <v>1039</v>
      </c>
      <c r="B64" s="10">
        <v>8</v>
      </c>
      <c r="C64" s="10">
        <v>9</v>
      </c>
      <c r="D64" s="11">
        <v>16</v>
      </c>
      <c r="E64" s="11">
        <v>28</v>
      </c>
      <c r="F64" s="81">
        <v>3</v>
      </c>
      <c r="G64" s="81">
        <v>3</v>
      </c>
      <c r="H64" s="82">
        <v>9</v>
      </c>
      <c r="I64" s="82">
        <v>10</v>
      </c>
      <c r="J64" s="82">
        <v>11</v>
      </c>
      <c r="K64" s="82">
        <v>12</v>
      </c>
      <c r="L64" s="98"/>
      <c r="M64" s="98"/>
      <c r="N64" s="98"/>
      <c r="O64" s="98"/>
      <c r="P64" s="26">
        <v>90</v>
      </c>
      <c r="Q64" s="26">
        <v>225</v>
      </c>
      <c r="R64" s="26"/>
      <c r="S64" s="26">
        <v>90</v>
      </c>
      <c r="T64" s="26">
        <v>55</v>
      </c>
      <c r="U64" s="26">
        <v>3700</v>
      </c>
      <c r="V64" s="27">
        <v>1844</v>
      </c>
      <c r="W64" s="33">
        <f>'uID''s'!G363</f>
        <v>2165</v>
      </c>
      <c r="X64" s="31"/>
    </row>
    <row r="65" spans="1:24" ht="15.75" customHeight="1">
      <c r="A65" s="25" t="s">
        <v>1040</v>
      </c>
      <c r="B65" s="10">
        <v>9</v>
      </c>
      <c r="C65" s="10">
        <v>10</v>
      </c>
      <c r="D65" s="11">
        <v>20</v>
      </c>
      <c r="E65" s="11">
        <v>30</v>
      </c>
      <c r="F65" s="81">
        <v>3</v>
      </c>
      <c r="G65" s="81">
        <v>4</v>
      </c>
      <c r="H65" s="82">
        <v>5</v>
      </c>
      <c r="I65" s="82">
        <v>7</v>
      </c>
      <c r="J65" s="82">
        <v>8</v>
      </c>
      <c r="K65" s="82">
        <v>9</v>
      </c>
      <c r="L65" s="98">
        <v>2</v>
      </c>
      <c r="M65" s="98">
        <v>3</v>
      </c>
      <c r="N65" s="98">
        <v>5</v>
      </c>
      <c r="O65" s="98">
        <v>6</v>
      </c>
      <c r="P65" s="26">
        <v>100</v>
      </c>
      <c r="Q65" s="26">
        <v>250</v>
      </c>
      <c r="R65" s="26"/>
      <c r="S65" s="26">
        <v>100</v>
      </c>
      <c r="T65" s="26">
        <v>63</v>
      </c>
      <c r="U65" s="26">
        <v>4600</v>
      </c>
      <c r="V65" s="27">
        <v>953</v>
      </c>
      <c r="W65" s="28"/>
      <c r="X65" s="31"/>
    </row>
    <row r="67" spans="1:23" ht="15" customHeight="1">
      <c r="A67" s="20" t="s">
        <v>1041</v>
      </c>
      <c r="F67" s="6" t="s">
        <v>611</v>
      </c>
      <c r="G67" s="6" t="s">
        <v>612</v>
      </c>
      <c r="H67" s="6" t="s">
        <v>613</v>
      </c>
      <c r="I67" s="6" t="s">
        <v>614</v>
      </c>
      <c r="J67" s="6" t="s">
        <v>615</v>
      </c>
      <c r="K67" s="6" t="s">
        <v>616</v>
      </c>
      <c r="L67" s="6" t="s">
        <v>617</v>
      </c>
      <c r="M67" s="6" t="s">
        <v>618</v>
      </c>
      <c r="N67" s="6" t="s">
        <v>619</v>
      </c>
      <c r="O67" s="6" t="s">
        <v>620</v>
      </c>
      <c r="P67" s="6" t="s">
        <v>1042</v>
      </c>
      <c r="Q67" s="6" t="s">
        <v>434</v>
      </c>
      <c r="R67" s="6" t="s">
        <v>1043</v>
      </c>
      <c r="S67" s="6" t="s">
        <v>435</v>
      </c>
      <c r="T67" s="6" t="s">
        <v>13</v>
      </c>
      <c r="U67" s="6" t="s">
        <v>14</v>
      </c>
      <c r="V67" s="6" t="s">
        <v>16</v>
      </c>
      <c r="W67" s="6" t="s">
        <v>17</v>
      </c>
    </row>
    <row r="68" spans="1:23" ht="15.75" customHeight="1">
      <c r="A68" s="32" t="s">
        <v>1044</v>
      </c>
      <c r="B68" s="10">
        <v>4</v>
      </c>
      <c r="C68" s="10">
        <v>5</v>
      </c>
      <c r="D68" s="11">
        <v>11</v>
      </c>
      <c r="E68" s="11">
        <v>20</v>
      </c>
      <c r="F68" s="81">
        <v>1</v>
      </c>
      <c r="G68" s="81">
        <v>1</v>
      </c>
      <c r="H68" s="82"/>
      <c r="I68" s="82"/>
      <c r="J68" s="82"/>
      <c r="K68" s="82"/>
      <c r="L68" s="98">
        <v>1</v>
      </c>
      <c r="M68" s="98">
        <v>2</v>
      </c>
      <c r="N68" s="98">
        <v>3</v>
      </c>
      <c r="O68" s="98">
        <v>4</v>
      </c>
      <c r="P68" s="26">
        <v>20</v>
      </c>
      <c r="Q68" s="26">
        <v>25</v>
      </c>
      <c r="R68" s="26">
        <v>15</v>
      </c>
      <c r="S68" s="26">
        <v>20</v>
      </c>
      <c r="T68" s="26">
        <v>6</v>
      </c>
      <c r="U68" s="26">
        <v>300</v>
      </c>
      <c r="V68" s="27">
        <v>3399</v>
      </c>
      <c r="W68" s="28">
        <f>'uID''s'!G312</f>
        <v>2114</v>
      </c>
    </row>
    <row r="69" spans="1:23" ht="15.75" customHeight="1">
      <c r="A69" s="32" t="s">
        <v>1045</v>
      </c>
      <c r="B69" s="10">
        <v>8</v>
      </c>
      <c r="C69" s="10">
        <v>10</v>
      </c>
      <c r="D69" s="11">
        <v>21</v>
      </c>
      <c r="E69" s="11">
        <v>30</v>
      </c>
      <c r="F69" s="81">
        <v>1</v>
      </c>
      <c r="G69" s="81">
        <v>2</v>
      </c>
      <c r="H69" s="82"/>
      <c r="I69" s="82"/>
      <c r="J69" s="82"/>
      <c r="K69" s="82"/>
      <c r="L69" s="98">
        <v>2</v>
      </c>
      <c r="M69" s="98">
        <v>3</v>
      </c>
      <c r="N69" s="98">
        <v>4</v>
      </c>
      <c r="O69" s="98">
        <v>5</v>
      </c>
      <c r="P69" s="26">
        <v>50</v>
      </c>
      <c r="Q69" s="26">
        <v>55</v>
      </c>
      <c r="R69" s="26">
        <v>35</v>
      </c>
      <c r="S69" s="26">
        <v>40</v>
      </c>
      <c r="T69" s="26">
        <v>12</v>
      </c>
      <c r="U69" s="26">
        <v>700</v>
      </c>
      <c r="V69" s="27">
        <v>21</v>
      </c>
      <c r="W69" s="28"/>
    </row>
    <row r="70" spans="1:23" ht="15.75" customHeight="1">
      <c r="A70" s="32" t="s">
        <v>1046</v>
      </c>
      <c r="B70" s="10">
        <v>13</v>
      </c>
      <c r="C70" s="10">
        <v>15</v>
      </c>
      <c r="D70" s="11">
        <v>31</v>
      </c>
      <c r="E70" s="11">
        <v>40</v>
      </c>
      <c r="F70" s="81">
        <v>2</v>
      </c>
      <c r="G70" s="81">
        <v>3</v>
      </c>
      <c r="H70" s="82"/>
      <c r="I70" s="82"/>
      <c r="J70" s="82"/>
      <c r="K70" s="82"/>
      <c r="L70" s="98">
        <v>3</v>
      </c>
      <c r="M70" s="98">
        <v>4</v>
      </c>
      <c r="N70" s="98">
        <v>5</v>
      </c>
      <c r="O70" s="98">
        <v>6</v>
      </c>
      <c r="P70" s="26">
        <v>75</v>
      </c>
      <c r="Q70" s="26">
        <v>80</v>
      </c>
      <c r="R70" s="26">
        <v>55</v>
      </c>
      <c r="S70" s="26">
        <v>60</v>
      </c>
      <c r="T70" s="26">
        <v>18</v>
      </c>
      <c r="U70" s="26">
        <v>1100</v>
      </c>
      <c r="V70" s="27" t="s">
        <v>1047</v>
      </c>
      <c r="W70" s="28"/>
    </row>
    <row r="71" spans="1:23" ht="15.75" customHeight="1">
      <c r="A71" s="32" t="s">
        <v>1048</v>
      </c>
      <c r="B71" s="10">
        <v>18</v>
      </c>
      <c r="C71" s="10">
        <v>20</v>
      </c>
      <c r="D71" s="11">
        <v>41</v>
      </c>
      <c r="E71" s="11">
        <v>50</v>
      </c>
      <c r="F71" s="81">
        <v>3</v>
      </c>
      <c r="G71" s="81">
        <v>4</v>
      </c>
      <c r="H71" s="82"/>
      <c r="I71" s="82"/>
      <c r="J71" s="82"/>
      <c r="K71" s="82"/>
      <c r="L71" s="98">
        <v>4</v>
      </c>
      <c r="M71" s="98">
        <v>5</v>
      </c>
      <c r="N71" s="98">
        <v>6</v>
      </c>
      <c r="O71" s="98">
        <v>7</v>
      </c>
      <c r="P71" s="26">
        <v>95</v>
      </c>
      <c r="Q71" s="26">
        <v>105</v>
      </c>
      <c r="R71" s="26">
        <v>70</v>
      </c>
      <c r="S71" s="26">
        <v>80</v>
      </c>
      <c r="T71" s="26">
        <v>24</v>
      </c>
      <c r="U71" s="26">
        <v>1500</v>
      </c>
      <c r="V71" s="27" t="s">
        <v>1049</v>
      </c>
      <c r="W71" s="28"/>
    </row>
    <row r="72" spans="1:23" ht="15.75" customHeight="1">
      <c r="A72" s="32" t="s">
        <v>1050</v>
      </c>
      <c r="B72" s="10">
        <v>22</v>
      </c>
      <c r="C72" s="10">
        <v>25</v>
      </c>
      <c r="D72" s="11">
        <v>46</v>
      </c>
      <c r="E72" s="11">
        <v>55</v>
      </c>
      <c r="F72" s="81">
        <v>4</v>
      </c>
      <c r="G72" s="81">
        <v>5</v>
      </c>
      <c r="H72" s="82"/>
      <c r="I72" s="82"/>
      <c r="J72" s="82"/>
      <c r="K72" s="82"/>
      <c r="L72" s="98">
        <v>4</v>
      </c>
      <c r="M72" s="98">
        <v>6</v>
      </c>
      <c r="N72" s="98">
        <v>7</v>
      </c>
      <c r="O72" s="98">
        <v>8</v>
      </c>
      <c r="P72" s="26">
        <v>120</v>
      </c>
      <c r="Q72" s="26">
        <v>130</v>
      </c>
      <c r="R72" s="26">
        <v>90</v>
      </c>
      <c r="S72" s="26">
        <v>100</v>
      </c>
      <c r="T72" s="26">
        <v>30</v>
      </c>
      <c r="U72" s="26">
        <v>1900</v>
      </c>
      <c r="V72" s="27" t="s">
        <v>1051</v>
      </c>
      <c r="W72" s="28">
        <f>'uID''s'!G313</f>
        <v>2115</v>
      </c>
    </row>
    <row r="73" spans="1:23" ht="15.75" customHeight="1">
      <c r="A73" s="32" t="s">
        <v>1052</v>
      </c>
      <c r="B73" s="10">
        <v>27</v>
      </c>
      <c r="C73" s="10">
        <v>30</v>
      </c>
      <c r="D73" s="11">
        <v>51</v>
      </c>
      <c r="E73" s="11">
        <v>60</v>
      </c>
      <c r="F73" s="81">
        <v>5</v>
      </c>
      <c r="G73" s="81">
        <v>6</v>
      </c>
      <c r="H73" s="82"/>
      <c r="I73" s="82"/>
      <c r="J73" s="82"/>
      <c r="K73" s="82"/>
      <c r="L73" s="98">
        <v>5</v>
      </c>
      <c r="M73" s="98">
        <v>6</v>
      </c>
      <c r="N73" s="98">
        <v>7</v>
      </c>
      <c r="O73" s="98">
        <v>8</v>
      </c>
      <c r="P73" s="26">
        <v>145</v>
      </c>
      <c r="Q73" s="26">
        <v>155</v>
      </c>
      <c r="R73" s="26">
        <v>110</v>
      </c>
      <c r="S73" s="26">
        <v>120</v>
      </c>
      <c r="T73" s="26">
        <v>36</v>
      </c>
      <c r="U73" s="26">
        <v>2300</v>
      </c>
      <c r="V73" s="27" t="s">
        <v>1053</v>
      </c>
      <c r="W73" s="28"/>
    </row>
    <row r="74" spans="1:23" ht="15.75" customHeight="1">
      <c r="A74" s="32" t="s">
        <v>1054</v>
      </c>
      <c r="B74" s="10">
        <v>32</v>
      </c>
      <c r="C74" s="10">
        <v>35</v>
      </c>
      <c r="D74" s="11">
        <v>56</v>
      </c>
      <c r="E74" s="11">
        <v>65</v>
      </c>
      <c r="F74" s="81">
        <v>6</v>
      </c>
      <c r="G74" s="81">
        <v>7</v>
      </c>
      <c r="H74" s="82"/>
      <c r="I74" s="82"/>
      <c r="J74" s="82"/>
      <c r="K74" s="82"/>
      <c r="L74" s="98">
        <v>5</v>
      </c>
      <c r="M74" s="98">
        <v>7</v>
      </c>
      <c r="N74" s="98">
        <v>8</v>
      </c>
      <c r="O74" s="98">
        <v>9</v>
      </c>
      <c r="P74" s="26">
        <v>165</v>
      </c>
      <c r="Q74" s="26">
        <v>180</v>
      </c>
      <c r="R74" s="26">
        <v>125</v>
      </c>
      <c r="S74" s="26">
        <v>140</v>
      </c>
      <c r="T74" s="26">
        <v>42</v>
      </c>
      <c r="U74" s="26">
        <v>2700</v>
      </c>
      <c r="V74" s="27" t="s">
        <v>1055</v>
      </c>
      <c r="W74" s="33">
        <f>'uID''s'!G368</f>
        <v>2170</v>
      </c>
    </row>
    <row r="75" spans="1:23" ht="15.75" customHeight="1">
      <c r="A75" s="32" t="s">
        <v>1056</v>
      </c>
      <c r="B75" s="10">
        <v>37</v>
      </c>
      <c r="C75" s="10">
        <v>40</v>
      </c>
      <c r="D75" s="11">
        <v>61</v>
      </c>
      <c r="E75" s="11">
        <v>70</v>
      </c>
      <c r="F75" s="81">
        <v>7</v>
      </c>
      <c r="G75" s="81">
        <v>8</v>
      </c>
      <c r="H75" s="82"/>
      <c r="I75" s="82"/>
      <c r="J75" s="82"/>
      <c r="K75" s="82"/>
      <c r="L75" s="98">
        <v>6</v>
      </c>
      <c r="M75" s="98">
        <v>7</v>
      </c>
      <c r="N75" s="98">
        <v>8</v>
      </c>
      <c r="O75" s="98">
        <v>9</v>
      </c>
      <c r="P75" s="26">
        <v>190</v>
      </c>
      <c r="Q75" s="26">
        <v>205</v>
      </c>
      <c r="R75" s="26">
        <v>145</v>
      </c>
      <c r="S75" s="26">
        <v>160</v>
      </c>
      <c r="T75" s="26">
        <v>48</v>
      </c>
      <c r="U75" s="26">
        <v>3100</v>
      </c>
      <c r="V75" s="27" t="s">
        <v>1057</v>
      </c>
      <c r="W75" s="28"/>
    </row>
    <row r="76" spans="1:23" ht="15.75" customHeight="1">
      <c r="A76" s="32" t="s">
        <v>1058</v>
      </c>
      <c r="B76" s="10">
        <v>41</v>
      </c>
      <c r="C76" s="10">
        <v>45</v>
      </c>
      <c r="D76" s="11">
        <v>66</v>
      </c>
      <c r="E76" s="11">
        <v>75</v>
      </c>
      <c r="F76" s="81">
        <v>8</v>
      </c>
      <c r="G76" s="81">
        <v>9</v>
      </c>
      <c r="H76" s="82"/>
      <c r="I76" s="82"/>
      <c r="J76" s="82"/>
      <c r="K76" s="82"/>
      <c r="L76" s="98">
        <v>6</v>
      </c>
      <c r="M76" s="98">
        <v>7</v>
      </c>
      <c r="N76" s="98">
        <v>8</v>
      </c>
      <c r="O76" s="98">
        <v>10</v>
      </c>
      <c r="P76" s="26">
        <v>215</v>
      </c>
      <c r="Q76" s="26">
        <v>230</v>
      </c>
      <c r="R76" s="26">
        <v>165</v>
      </c>
      <c r="S76" s="26">
        <v>180</v>
      </c>
      <c r="T76" s="26">
        <v>54</v>
      </c>
      <c r="U76" s="26">
        <v>3500</v>
      </c>
      <c r="V76" s="27" t="s">
        <v>1059</v>
      </c>
      <c r="W76" s="28">
        <f>'uID''s'!G314</f>
        <v>2116</v>
      </c>
    </row>
    <row r="77" spans="1:23" ht="15.75" customHeight="1">
      <c r="A77" s="32" t="s">
        <v>1060</v>
      </c>
      <c r="B77" s="10">
        <v>46</v>
      </c>
      <c r="C77" s="10">
        <v>50</v>
      </c>
      <c r="D77" s="11">
        <v>71</v>
      </c>
      <c r="E77" s="11">
        <v>80</v>
      </c>
      <c r="F77" s="81">
        <v>9</v>
      </c>
      <c r="G77" s="81">
        <v>10</v>
      </c>
      <c r="H77" s="82"/>
      <c r="I77" s="82"/>
      <c r="J77" s="82"/>
      <c r="K77" s="82"/>
      <c r="L77" s="98">
        <v>7</v>
      </c>
      <c r="M77" s="98">
        <v>7</v>
      </c>
      <c r="N77" s="98">
        <v>8</v>
      </c>
      <c r="O77" s="98">
        <v>10</v>
      </c>
      <c r="P77" s="26">
        <v>235</v>
      </c>
      <c r="Q77" s="26">
        <v>255</v>
      </c>
      <c r="R77" s="26">
        <v>180</v>
      </c>
      <c r="S77" s="26">
        <v>200</v>
      </c>
      <c r="T77" s="26">
        <v>60</v>
      </c>
      <c r="U77" s="26">
        <v>3900</v>
      </c>
      <c r="V77" s="27" t="s">
        <v>1061</v>
      </c>
      <c r="W77" s="28"/>
    </row>
    <row r="79" spans="1:23" ht="15" customHeight="1">
      <c r="A79" s="20" t="s">
        <v>1062</v>
      </c>
      <c r="F79" s="6" t="s">
        <v>611</v>
      </c>
      <c r="G79" s="6" t="s">
        <v>612</v>
      </c>
      <c r="H79" s="6" t="s">
        <v>613</v>
      </c>
      <c r="I79" s="6" t="s">
        <v>614</v>
      </c>
      <c r="J79" s="6" t="s">
        <v>615</v>
      </c>
      <c r="K79" s="6" t="s">
        <v>616</v>
      </c>
      <c r="L79" s="6" t="s">
        <v>617</v>
      </c>
      <c r="M79" s="6" t="s">
        <v>618</v>
      </c>
      <c r="N79" s="6" t="s">
        <v>619</v>
      </c>
      <c r="O79" s="6" t="s">
        <v>620</v>
      </c>
      <c r="P79" s="6" t="s">
        <v>1042</v>
      </c>
      <c r="Q79" s="6" t="s">
        <v>434</v>
      </c>
      <c r="R79" s="6" t="s">
        <v>384</v>
      </c>
      <c r="S79" s="6" t="s">
        <v>226</v>
      </c>
      <c r="T79" s="6" t="s">
        <v>13</v>
      </c>
      <c r="U79" s="6" t="s">
        <v>14</v>
      </c>
      <c r="V79" s="6" t="s">
        <v>16</v>
      </c>
      <c r="W79" s="6" t="s">
        <v>17</v>
      </c>
    </row>
    <row r="80" spans="1:23" ht="15.75" customHeight="1">
      <c r="A80" s="25" t="s">
        <v>1063</v>
      </c>
      <c r="B80" s="10">
        <v>1</v>
      </c>
      <c r="C80" s="10">
        <v>2</v>
      </c>
      <c r="D80" s="11">
        <v>9</v>
      </c>
      <c r="E80" s="11">
        <v>14</v>
      </c>
      <c r="F80" s="81">
        <v>0</v>
      </c>
      <c r="G80" s="81">
        <v>1</v>
      </c>
      <c r="H80" s="82"/>
      <c r="I80" s="82"/>
      <c r="J80" s="82"/>
      <c r="K80" s="82"/>
      <c r="L80" s="98">
        <v>1</v>
      </c>
      <c r="M80" s="98">
        <v>2</v>
      </c>
      <c r="N80" s="98">
        <v>3</v>
      </c>
      <c r="O80" s="98">
        <v>4</v>
      </c>
      <c r="P80" s="26">
        <v>13</v>
      </c>
      <c r="Q80" s="26">
        <v>15</v>
      </c>
      <c r="R80" s="26"/>
      <c r="S80" s="26"/>
      <c r="T80" s="26">
        <v>1</v>
      </c>
      <c r="U80" s="26">
        <v>50</v>
      </c>
      <c r="V80" s="27">
        <v>2117</v>
      </c>
      <c r="W80" s="28"/>
    </row>
    <row r="81" spans="1:23" ht="15.75" customHeight="1">
      <c r="A81" s="32" t="s">
        <v>1064</v>
      </c>
      <c r="B81" s="10">
        <v>2</v>
      </c>
      <c r="C81" s="10">
        <v>3</v>
      </c>
      <c r="D81" s="11">
        <v>16</v>
      </c>
      <c r="E81" s="11">
        <v>24</v>
      </c>
      <c r="F81" s="81">
        <v>1</v>
      </c>
      <c r="G81" s="81">
        <v>2</v>
      </c>
      <c r="H81" s="82"/>
      <c r="I81" s="82"/>
      <c r="J81" s="82"/>
      <c r="K81" s="82"/>
      <c r="L81" s="98">
        <v>2</v>
      </c>
      <c r="M81" s="98">
        <v>2</v>
      </c>
      <c r="N81" s="98">
        <v>3</v>
      </c>
      <c r="O81" s="98">
        <v>4</v>
      </c>
      <c r="P81" s="26">
        <v>25</v>
      </c>
      <c r="Q81" s="26">
        <v>30</v>
      </c>
      <c r="R81" s="26">
        <v>13</v>
      </c>
      <c r="S81" s="26">
        <v>15</v>
      </c>
      <c r="T81" s="26">
        <v>2</v>
      </c>
      <c r="U81" s="26">
        <v>150</v>
      </c>
      <c r="V81" s="27">
        <v>2120</v>
      </c>
      <c r="W81" s="28"/>
    </row>
    <row r="82" spans="1:23" ht="15.75" customHeight="1">
      <c r="A82" s="32" t="s">
        <v>1065</v>
      </c>
      <c r="B82" s="10">
        <v>3</v>
      </c>
      <c r="C82" s="10">
        <v>4</v>
      </c>
      <c r="D82" s="11">
        <v>26</v>
      </c>
      <c r="E82" s="11">
        <v>35</v>
      </c>
      <c r="F82" s="81">
        <v>2</v>
      </c>
      <c r="G82" s="81">
        <v>3</v>
      </c>
      <c r="H82" s="82"/>
      <c r="I82" s="82"/>
      <c r="J82" s="82"/>
      <c r="K82" s="82"/>
      <c r="L82" s="98">
        <v>3</v>
      </c>
      <c r="M82" s="98">
        <v>4</v>
      </c>
      <c r="N82" s="98">
        <v>5</v>
      </c>
      <c r="O82" s="98">
        <v>6</v>
      </c>
      <c r="P82" s="26">
        <v>40</v>
      </c>
      <c r="Q82" s="26">
        <v>50</v>
      </c>
      <c r="R82" s="26">
        <v>20</v>
      </c>
      <c r="S82" s="26">
        <v>25</v>
      </c>
      <c r="T82" s="26">
        <v>7</v>
      </c>
      <c r="U82" s="26">
        <v>300</v>
      </c>
      <c r="V82" s="27">
        <v>1787</v>
      </c>
      <c r="W82" s="28">
        <f>'uID''s'!G308</f>
        <v>2110</v>
      </c>
    </row>
    <row r="83" spans="1:23" ht="15.75" customHeight="1">
      <c r="A83" s="32" t="s">
        <v>1066</v>
      </c>
      <c r="B83" s="10">
        <v>4</v>
      </c>
      <c r="C83" s="10">
        <v>5</v>
      </c>
      <c r="D83" s="11">
        <v>31</v>
      </c>
      <c r="E83" s="11">
        <v>40</v>
      </c>
      <c r="F83" s="81">
        <v>3</v>
      </c>
      <c r="G83" s="81">
        <v>4</v>
      </c>
      <c r="H83" s="82"/>
      <c r="I83" s="82"/>
      <c r="J83" s="82"/>
      <c r="K83" s="82"/>
      <c r="L83" s="98">
        <v>3</v>
      </c>
      <c r="M83" s="98">
        <v>4</v>
      </c>
      <c r="N83" s="98">
        <v>5</v>
      </c>
      <c r="O83" s="98">
        <v>7</v>
      </c>
      <c r="P83" s="26">
        <v>60</v>
      </c>
      <c r="Q83" s="26">
        <v>70</v>
      </c>
      <c r="R83" s="26">
        <v>35</v>
      </c>
      <c r="S83" s="26">
        <v>40</v>
      </c>
      <c r="T83" s="26">
        <v>13</v>
      </c>
      <c r="U83" s="26">
        <v>700</v>
      </c>
      <c r="V83" s="27">
        <v>1785</v>
      </c>
      <c r="W83" s="28"/>
    </row>
    <row r="84" spans="1:23" ht="15.75" customHeight="1">
      <c r="A84" s="32" t="s">
        <v>1067</v>
      </c>
      <c r="B84" s="10">
        <v>6</v>
      </c>
      <c r="C84" s="10">
        <v>7</v>
      </c>
      <c r="D84" s="11">
        <v>36</v>
      </c>
      <c r="E84" s="11">
        <v>45</v>
      </c>
      <c r="F84" s="81">
        <v>4</v>
      </c>
      <c r="G84" s="81">
        <v>5</v>
      </c>
      <c r="H84" s="82"/>
      <c r="I84" s="82"/>
      <c r="J84" s="82"/>
      <c r="K84" s="82"/>
      <c r="L84" s="98">
        <v>3</v>
      </c>
      <c r="M84" s="98">
        <v>4</v>
      </c>
      <c r="N84" s="98">
        <v>6</v>
      </c>
      <c r="O84" s="98">
        <v>7</v>
      </c>
      <c r="P84" s="26">
        <v>80</v>
      </c>
      <c r="Q84" s="26">
        <v>90</v>
      </c>
      <c r="R84" s="26">
        <v>45</v>
      </c>
      <c r="S84" s="26">
        <v>55</v>
      </c>
      <c r="T84" s="26">
        <v>19</v>
      </c>
      <c r="U84" s="26">
        <v>1100</v>
      </c>
      <c r="V84" s="27">
        <v>2661</v>
      </c>
      <c r="W84" s="28"/>
    </row>
    <row r="85" spans="1:23" ht="15.75" customHeight="1">
      <c r="A85" s="32" t="s">
        <v>1068</v>
      </c>
      <c r="B85" s="10">
        <v>8</v>
      </c>
      <c r="C85" s="10">
        <v>10</v>
      </c>
      <c r="D85" s="11">
        <v>41</v>
      </c>
      <c r="E85" s="11">
        <v>50</v>
      </c>
      <c r="F85" s="81">
        <v>6</v>
      </c>
      <c r="G85" s="81">
        <v>7</v>
      </c>
      <c r="H85" s="82"/>
      <c r="I85" s="82"/>
      <c r="J85" s="82"/>
      <c r="K85" s="82"/>
      <c r="L85" s="98">
        <v>3</v>
      </c>
      <c r="M85" s="98">
        <v>4</v>
      </c>
      <c r="N85" s="98">
        <v>6</v>
      </c>
      <c r="O85" s="98">
        <v>8</v>
      </c>
      <c r="P85" s="26">
        <v>100</v>
      </c>
      <c r="Q85" s="26">
        <v>110</v>
      </c>
      <c r="R85" s="26">
        <v>60</v>
      </c>
      <c r="S85" s="26">
        <v>70</v>
      </c>
      <c r="T85" s="26">
        <v>25</v>
      </c>
      <c r="U85" s="26">
        <v>1500</v>
      </c>
      <c r="V85" s="27">
        <v>1788</v>
      </c>
      <c r="W85" s="28"/>
    </row>
    <row r="86" spans="1:23" ht="15.75" customHeight="1">
      <c r="A86" s="32" t="s">
        <v>1069</v>
      </c>
      <c r="B86" s="10">
        <v>11</v>
      </c>
      <c r="C86" s="10">
        <v>13</v>
      </c>
      <c r="D86" s="11">
        <v>46</v>
      </c>
      <c r="E86" s="11">
        <v>55</v>
      </c>
      <c r="F86" s="81">
        <v>6</v>
      </c>
      <c r="G86" s="81">
        <v>7</v>
      </c>
      <c r="H86" s="82"/>
      <c r="I86" s="82"/>
      <c r="J86" s="82"/>
      <c r="K86" s="82"/>
      <c r="L86" s="98">
        <v>3</v>
      </c>
      <c r="M86" s="98">
        <v>5</v>
      </c>
      <c r="N86" s="98">
        <v>6</v>
      </c>
      <c r="O86" s="98">
        <v>8</v>
      </c>
      <c r="P86" s="26">
        <v>120</v>
      </c>
      <c r="Q86" s="26">
        <v>130</v>
      </c>
      <c r="R86" s="26">
        <v>75</v>
      </c>
      <c r="S86" s="26">
        <v>85</v>
      </c>
      <c r="T86" s="26">
        <v>31</v>
      </c>
      <c r="U86" s="26">
        <v>1900</v>
      </c>
      <c r="V86" s="27">
        <v>1778</v>
      </c>
      <c r="W86" s="33">
        <f>'uID''s'!G372</f>
        <v>2174</v>
      </c>
    </row>
    <row r="87" spans="1:23" ht="15.75" customHeight="1">
      <c r="A87" s="32" t="s">
        <v>1070</v>
      </c>
      <c r="B87" s="10">
        <v>14</v>
      </c>
      <c r="C87" s="10">
        <v>16</v>
      </c>
      <c r="D87" s="11">
        <v>51</v>
      </c>
      <c r="E87" s="11">
        <v>60</v>
      </c>
      <c r="F87" s="81">
        <v>7</v>
      </c>
      <c r="G87" s="81">
        <v>8</v>
      </c>
      <c r="H87" s="82"/>
      <c r="I87" s="82"/>
      <c r="J87" s="82"/>
      <c r="K87" s="82"/>
      <c r="L87" s="98">
        <v>4</v>
      </c>
      <c r="M87" s="98">
        <v>5</v>
      </c>
      <c r="N87" s="98">
        <v>6</v>
      </c>
      <c r="O87" s="98">
        <v>8</v>
      </c>
      <c r="P87" s="26">
        <v>140</v>
      </c>
      <c r="Q87" s="26">
        <v>150</v>
      </c>
      <c r="R87" s="26">
        <v>90</v>
      </c>
      <c r="S87" s="26">
        <v>100</v>
      </c>
      <c r="T87" s="26">
        <v>37</v>
      </c>
      <c r="U87" s="26">
        <v>2300</v>
      </c>
      <c r="V87" s="27">
        <v>1789</v>
      </c>
      <c r="W87" s="28"/>
    </row>
    <row r="88" spans="1:23" ht="15.75" customHeight="1">
      <c r="A88" s="32" t="s">
        <v>1071</v>
      </c>
      <c r="B88" s="10">
        <v>18</v>
      </c>
      <c r="C88" s="10">
        <v>20</v>
      </c>
      <c r="D88" s="11">
        <v>56</v>
      </c>
      <c r="E88" s="11">
        <v>65</v>
      </c>
      <c r="F88" s="81">
        <v>8</v>
      </c>
      <c r="G88" s="81">
        <v>9</v>
      </c>
      <c r="H88" s="82"/>
      <c r="I88" s="82"/>
      <c r="J88" s="82"/>
      <c r="K88" s="82"/>
      <c r="L88" s="98">
        <v>4</v>
      </c>
      <c r="M88" s="98">
        <v>5</v>
      </c>
      <c r="N88" s="98">
        <v>7</v>
      </c>
      <c r="O88" s="98">
        <v>8</v>
      </c>
      <c r="P88" s="26">
        <v>160</v>
      </c>
      <c r="Q88" s="26">
        <v>170</v>
      </c>
      <c r="R88" s="26">
        <v>105</v>
      </c>
      <c r="S88" s="26">
        <v>115</v>
      </c>
      <c r="T88" s="26">
        <v>43</v>
      </c>
      <c r="U88" s="26">
        <v>2700</v>
      </c>
      <c r="V88" s="27">
        <v>1790</v>
      </c>
      <c r="W88" s="28"/>
    </row>
    <row r="89" spans="1:23" ht="15.75" customHeight="1">
      <c r="A89" s="32" t="s">
        <v>1072</v>
      </c>
      <c r="B89" s="10">
        <v>21</v>
      </c>
      <c r="C89" s="10">
        <v>23</v>
      </c>
      <c r="D89" s="11">
        <v>61</v>
      </c>
      <c r="E89" s="11">
        <v>70</v>
      </c>
      <c r="F89" s="81">
        <v>9</v>
      </c>
      <c r="G89" s="81">
        <v>10</v>
      </c>
      <c r="H89" s="82"/>
      <c r="I89" s="82"/>
      <c r="J89" s="82"/>
      <c r="K89" s="82"/>
      <c r="L89" s="98">
        <v>4</v>
      </c>
      <c r="M89" s="98">
        <v>6</v>
      </c>
      <c r="N89" s="98">
        <v>7</v>
      </c>
      <c r="O89" s="98">
        <v>8</v>
      </c>
      <c r="P89" s="26">
        <v>180</v>
      </c>
      <c r="Q89" s="26">
        <v>190</v>
      </c>
      <c r="R89" s="26">
        <v>120</v>
      </c>
      <c r="S89" s="26">
        <v>130</v>
      </c>
      <c r="T89" s="26">
        <v>49</v>
      </c>
      <c r="U89" s="26">
        <v>3100</v>
      </c>
      <c r="V89" s="27">
        <v>1791</v>
      </c>
      <c r="W89" s="28"/>
    </row>
    <row r="90" spans="1:23" ht="15.75" customHeight="1">
      <c r="A90" s="32" t="s">
        <v>1073</v>
      </c>
      <c r="B90" s="10">
        <v>24</v>
      </c>
      <c r="C90" s="10">
        <v>26</v>
      </c>
      <c r="D90" s="11">
        <v>66</v>
      </c>
      <c r="E90" s="11">
        <v>75</v>
      </c>
      <c r="F90" s="81">
        <v>10</v>
      </c>
      <c r="G90" s="81">
        <v>11</v>
      </c>
      <c r="H90" s="82"/>
      <c r="I90" s="82"/>
      <c r="J90" s="82"/>
      <c r="K90" s="82"/>
      <c r="L90" s="98">
        <v>5</v>
      </c>
      <c r="M90" s="98">
        <v>7</v>
      </c>
      <c r="N90" s="98">
        <v>8</v>
      </c>
      <c r="O90" s="98">
        <v>9</v>
      </c>
      <c r="P90" s="26">
        <v>200</v>
      </c>
      <c r="Q90" s="26">
        <v>210</v>
      </c>
      <c r="R90" s="26">
        <v>135</v>
      </c>
      <c r="S90" s="26">
        <v>145</v>
      </c>
      <c r="T90" s="26">
        <v>55</v>
      </c>
      <c r="U90" s="26">
        <v>3500</v>
      </c>
      <c r="V90" s="27">
        <v>1792</v>
      </c>
      <c r="W90" s="33">
        <f>'uID''s'!G338</f>
        <v>2140</v>
      </c>
    </row>
    <row r="91" spans="1:23" ht="15.75" customHeight="1">
      <c r="A91" s="32" t="s">
        <v>1074</v>
      </c>
      <c r="B91" s="10">
        <v>27</v>
      </c>
      <c r="C91" s="10">
        <v>30</v>
      </c>
      <c r="D91" s="11">
        <v>71</v>
      </c>
      <c r="E91" s="11">
        <v>80</v>
      </c>
      <c r="F91" s="81">
        <v>11</v>
      </c>
      <c r="G91" s="81">
        <v>12</v>
      </c>
      <c r="H91" s="82"/>
      <c r="I91" s="82"/>
      <c r="J91" s="82"/>
      <c r="K91" s="82"/>
      <c r="L91" s="98">
        <v>6</v>
      </c>
      <c r="M91" s="98">
        <v>8</v>
      </c>
      <c r="N91" s="98">
        <v>9</v>
      </c>
      <c r="O91" s="98">
        <v>10</v>
      </c>
      <c r="P91" s="26">
        <v>210</v>
      </c>
      <c r="Q91" s="26">
        <v>220</v>
      </c>
      <c r="R91" s="26">
        <v>150</v>
      </c>
      <c r="S91" s="26">
        <v>160</v>
      </c>
      <c r="T91" s="26">
        <v>61</v>
      </c>
      <c r="U91" s="26">
        <v>3900</v>
      </c>
      <c r="V91" s="27">
        <v>1793</v>
      </c>
      <c r="W91" s="28"/>
    </row>
    <row r="93" spans="1:25" ht="15" customHeight="1">
      <c r="A93" s="20" t="s">
        <v>1075</v>
      </c>
      <c r="B93" s="20" t="s">
        <v>411</v>
      </c>
      <c r="C93" s="20"/>
      <c r="F93" s="6" t="s">
        <v>611</v>
      </c>
      <c r="G93" s="6" t="s">
        <v>612</v>
      </c>
      <c r="H93" s="6" t="s">
        <v>613</v>
      </c>
      <c r="I93" s="6" t="s">
        <v>614</v>
      </c>
      <c r="J93" s="6" t="s">
        <v>615</v>
      </c>
      <c r="K93" s="6" t="s">
        <v>616</v>
      </c>
      <c r="L93" s="6" t="s">
        <v>617</v>
      </c>
      <c r="M93" s="6" t="s">
        <v>618</v>
      </c>
      <c r="N93" s="6" t="s">
        <v>619</v>
      </c>
      <c r="O93" s="6" t="s">
        <v>620</v>
      </c>
      <c r="P93" s="6" t="s">
        <v>62</v>
      </c>
      <c r="Q93" s="6" t="s">
        <v>149</v>
      </c>
      <c r="R93" s="6" t="s">
        <v>1076</v>
      </c>
      <c r="S93" s="6" t="s">
        <v>226</v>
      </c>
      <c r="T93" s="6" t="s">
        <v>13</v>
      </c>
      <c r="U93" s="6" t="s">
        <v>14</v>
      </c>
      <c r="V93" s="6" t="s">
        <v>16</v>
      </c>
      <c r="W93" s="6" t="s">
        <v>17</v>
      </c>
      <c r="X93" s="31"/>
      <c r="Y93" s="31"/>
    </row>
    <row r="94" spans="1:25" ht="15" customHeight="1">
      <c r="A94" s="25" t="s">
        <v>1077</v>
      </c>
      <c r="B94" s="10">
        <v>0</v>
      </c>
      <c r="C94" s="10">
        <v>0</v>
      </c>
      <c r="D94" s="11">
        <v>2</v>
      </c>
      <c r="E94" s="11">
        <v>10</v>
      </c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26">
        <v>10</v>
      </c>
      <c r="Q94" s="26">
        <v>25</v>
      </c>
      <c r="R94" s="26">
        <v>8</v>
      </c>
      <c r="S94" s="26">
        <v>9</v>
      </c>
      <c r="T94" s="26">
        <v>2</v>
      </c>
      <c r="U94" s="26">
        <v>100</v>
      </c>
      <c r="V94" s="27">
        <v>1977</v>
      </c>
      <c r="W94" s="28">
        <v>189</v>
      </c>
      <c r="X94" s="31"/>
      <c r="Y94" s="31"/>
    </row>
    <row r="95" spans="1:25" ht="15" customHeight="1">
      <c r="A95" s="25" t="s">
        <v>1078</v>
      </c>
      <c r="B95" s="10">
        <v>0</v>
      </c>
      <c r="C95" s="10">
        <v>0</v>
      </c>
      <c r="D95" s="11">
        <v>4</v>
      </c>
      <c r="E95" s="11">
        <v>13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26">
        <v>20</v>
      </c>
      <c r="Q95" s="26">
        <v>50</v>
      </c>
      <c r="R95" s="26">
        <v>16</v>
      </c>
      <c r="S95" s="26">
        <v>18</v>
      </c>
      <c r="T95" s="26">
        <v>7</v>
      </c>
      <c r="U95" s="26">
        <v>200</v>
      </c>
      <c r="V95" s="27">
        <v>1978</v>
      </c>
      <c r="W95" s="28"/>
      <c r="X95" s="31"/>
      <c r="Y95" s="31"/>
    </row>
    <row r="96" spans="1:25" ht="15" customHeight="1">
      <c r="A96" s="25" t="s">
        <v>1079</v>
      </c>
      <c r="B96" s="10">
        <v>0</v>
      </c>
      <c r="C96" s="10">
        <v>0</v>
      </c>
      <c r="D96" s="11">
        <v>6</v>
      </c>
      <c r="E96" s="11">
        <v>16</v>
      </c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26">
        <v>30</v>
      </c>
      <c r="Q96" s="26">
        <v>75</v>
      </c>
      <c r="R96" s="26">
        <v>24</v>
      </c>
      <c r="S96" s="26">
        <v>27</v>
      </c>
      <c r="T96" s="26">
        <v>13</v>
      </c>
      <c r="U96" s="26">
        <v>400</v>
      </c>
      <c r="V96" s="27">
        <v>1469</v>
      </c>
      <c r="W96" s="28"/>
      <c r="X96" s="31"/>
      <c r="Y96" s="31"/>
    </row>
    <row r="97" spans="1:25" ht="15" customHeight="1">
      <c r="A97" s="25" t="s">
        <v>1080</v>
      </c>
      <c r="B97" s="10">
        <v>0</v>
      </c>
      <c r="C97" s="10">
        <v>0</v>
      </c>
      <c r="D97" s="11">
        <v>8</v>
      </c>
      <c r="E97" s="11">
        <v>18</v>
      </c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26">
        <v>40</v>
      </c>
      <c r="Q97" s="26">
        <v>100</v>
      </c>
      <c r="R97" s="26">
        <v>32</v>
      </c>
      <c r="S97" s="26">
        <v>36</v>
      </c>
      <c r="T97" s="26">
        <v>19</v>
      </c>
      <c r="U97" s="26">
        <v>700</v>
      </c>
      <c r="V97" s="27">
        <v>1896</v>
      </c>
      <c r="W97" s="28"/>
      <c r="X97" s="31"/>
      <c r="Y97" s="31"/>
    </row>
    <row r="98" spans="1:25" ht="15" customHeight="1">
      <c r="A98" s="25" t="s">
        <v>1081</v>
      </c>
      <c r="B98" s="10">
        <v>0</v>
      </c>
      <c r="C98" s="10">
        <v>0</v>
      </c>
      <c r="D98" s="11">
        <v>10</v>
      </c>
      <c r="E98" s="11">
        <v>20</v>
      </c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26">
        <v>50</v>
      </c>
      <c r="Q98" s="26">
        <v>125</v>
      </c>
      <c r="R98" s="26">
        <v>40</v>
      </c>
      <c r="S98" s="26">
        <v>45</v>
      </c>
      <c r="T98" s="26">
        <v>26</v>
      </c>
      <c r="U98" s="26">
        <v>1100</v>
      </c>
      <c r="V98" s="27">
        <v>265</v>
      </c>
      <c r="W98" s="28" t="s">
        <v>94</v>
      </c>
      <c r="X98" s="31"/>
      <c r="Y98" s="31"/>
    </row>
    <row r="99" spans="1:25" ht="15" customHeight="1">
      <c r="A99" s="25" t="s">
        <v>1082</v>
      </c>
      <c r="B99" s="10">
        <v>0</v>
      </c>
      <c r="C99" s="10">
        <v>0</v>
      </c>
      <c r="D99" s="11">
        <v>12</v>
      </c>
      <c r="E99" s="11">
        <v>22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26">
        <v>60</v>
      </c>
      <c r="Q99" s="26">
        <v>150</v>
      </c>
      <c r="R99" s="26">
        <v>48</v>
      </c>
      <c r="S99" s="26">
        <v>54</v>
      </c>
      <c r="T99" s="26">
        <v>33</v>
      </c>
      <c r="U99" s="26">
        <v>1600</v>
      </c>
      <c r="V99" s="27">
        <v>1982</v>
      </c>
      <c r="W99" s="28"/>
      <c r="X99" s="31"/>
      <c r="Y99" s="31"/>
    </row>
    <row r="100" spans="1:25" ht="15" customHeight="1">
      <c r="A100" s="25" t="s">
        <v>1083</v>
      </c>
      <c r="B100" s="10">
        <v>0</v>
      </c>
      <c r="C100" s="10">
        <v>0</v>
      </c>
      <c r="D100" s="11">
        <v>14</v>
      </c>
      <c r="E100" s="11">
        <v>24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26">
        <v>70</v>
      </c>
      <c r="Q100" s="26">
        <v>175</v>
      </c>
      <c r="R100" s="26">
        <v>56</v>
      </c>
      <c r="S100" s="26">
        <v>63</v>
      </c>
      <c r="T100" s="26">
        <v>40</v>
      </c>
      <c r="U100" s="26">
        <v>2200</v>
      </c>
      <c r="V100" s="27">
        <v>1981</v>
      </c>
      <c r="W100" s="28"/>
      <c r="Y100" s="31"/>
    </row>
    <row r="101" spans="1:23" ht="15" customHeight="1">
      <c r="A101" s="25" t="s">
        <v>1084</v>
      </c>
      <c r="B101" s="10">
        <v>0</v>
      </c>
      <c r="C101" s="10">
        <v>0</v>
      </c>
      <c r="D101" s="11">
        <v>16</v>
      </c>
      <c r="E101" s="11">
        <v>26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26">
        <v>80</v>
      </c>
      <c r="Q101" s="26">
        <v>200</v>
      </c>
      <c r="R101" s="26">
        <v>64</v>
      </c>
      <c r="S101" s="26">
        <v>72</v>
      </c>
      <c r="T101" s="26">
        <v>47</v>
      </c>
      <c r="U101" s="26">
        <v>2900</v>
      </c>
      <c r="V101" s="27">
        <v>1985</v>
      </c>
      <c r="W101" s="28"/>
    </row>
    <row r="102" spans="1:23" ht="15" customHeight="1">
      <c r="A102" s="25" t="s">
        <v>1085</v>
      </c>
      <c r="B102" s="10">
        <v>0</v>
      </c>
      <c r="C102" s="10">
        <v>0</v>
      </c>
      <c r="D102" s="11">
        <v>18</v>
      </c>
      <c r="E102" s="11">
        <v>28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26">
        <v>90</v>
      </c>
      <c r="Q102" s="26">
        <v>225</v>
      </c>
      <c r="R102" s="26">
        <v>72</v>
      </c>
      <c r="S102" s="26">
        <v>81</v>
      </c>
      <c r="T102" s="26">
        <v>55</v>
      </c>
      <c r="U102" s="26">
        <v>3700</v>
      </c>
      <c r="V102" s="27">
        <v>1984</v>
      </c>
      <c r="W102" s="28" t="s">
        <v>94</v>
      </c>
    </row>
    <row r="103" spans="1:23" ht="15" customHeight="1">
      <c r="A103" s="25" t="s">
        <v>1086</v>
      </c>
      <c r="B103" s="10">
        <v>0</v>
      </c>
      <c r="C103" s="10">
        <v>0</v>
      </c>
      <c r="D103" s="11">
        <v>20</v>
      </c>
      <c r="E103" s="11">
        <v>30</v>
      </c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26">
        <v>100</v>
      </c>
      <c r="Q103" s="26">
        <v>250</v>
      </c>
      <c r="R103" s="26">
        <v>80</v>
      </c>
      <c r="S103" s="26">
        <v>90</v>
      </c>
      <c r="T103" s="26">
        <v>63</v>
      </c>
      <c r="U103" s="26">
        <v>4600</v>
      </c>
      <c r="V103" s="27">
        <v>1983</v>
      </c>
      <c r="W103" s="28"/>
    </row>
    <row r="105" spans="1:23" ht="15" customHeight="1">
      <c r="A105" s="20" t="s">
        <v>1087</v>
      </c>
      <c r="F105" s="6" t="s">
        <v>611</v>
      </c>
      <c r="G105" s="6" t="s">
        <v>612</v>
      </c>
      <c r="H105" s="6" t="s">
        <v>613</v>
      </c>
      <c r="I105" s="6" t="s">
        <v>614</v>
      </c>
      <c r="J105" s="6" t="s">
        <v>615</v>
      </c>
      <c r="K105" s="6" t="s">
        <v>616</v>
      </c>
      <c r="L105" s="6" t="s">
        <v>617</v>
      </c>
      <c r="M105" s="6" t="s">
        <v>618</v>
      </c>
      <c r="N105" s="6" t="s">
        <v>619</v>
      </c>
      <c r="O105" s="6" t="s">
        <v>620</v>
      </c>
      <c r="P105" s="6" t="s">
        <v>1042</v>
      </c>
      <c r="Q105" s="6" t="s">
        <v>434</v>
      </c>
      <c r="R105" s="6" t="s">
        <v>384</v>
      </c>
      <c r="S105" s="6" t="s">
        <v>226</v>
      </c>
      <c r="W105" s="6" t="s">
        <v>17</v>
      </c>
    </row>
    <row r="106" spans="1:24" ht="15" customHeight="1">
      <c r="A106" s="25" t="s">
        <v>1088</v>
      </c>
      <c r="B106" s="10">
        <v>2</v>
      </c>
      <c r="C106" s="10">
        <v>3</v>
      </c>
      <c r="D106" s="11">
        <v>11</v>
      </c>
      <c r="E106" s="11">
        <v>20</v>
      </c>
      <c r="F106" s="81">
        <v>1</v>
      </c>
      <c r="G106" s="81">
        <v>1</v>
      </c>
      <c r="H106" s="94"/>
      <c r="I106" s="94"/>
      <c r="J106" s="94"/>
      <c r="K106" s="94"/>
      <c r="L106" s="94"/>
      <c r="M106" s="94"/>
      <c r="N106" s="94"/>
      <c r="O106" s="94"/>
      <c r="P106" s="26">
        <v>20</v>
      </c>
      <c r="Q106" s="26">
        <v>25</v>
      </c>
      <c r="R106" s="26">
        <v>20</v>
      </c>
      <c r="S106" s="26">
        <v>25</v>
      </c>
      <c r="T106" s="26">
        <v>6</v>
      </c>
      <c r="U106" s="26">
        <v>300</v>
      </c>
      <c r="V106" s="27">
        <v>2137</v>
      </c>
      <c r="W106" s="28" t="s">
        <v>94</v>
      </c>
      <c r="X106" s="31"/>
    </row>
    <row r="107" spans="1:24" ht="15" customHeight="1">
      <c r="A107" s="25" t="s">
        <v>1088</v>
      </c>
      <c r="B107" s="10">
        <v>4</v>
      </c>
      <c r="C107" s="10">
        <v>6</v>
      </c>
      <c r="D107" s="11">
        <v>21</v>
      </c>
      <c r="E107" s="11">
        <v>30</v>
      </c>
      <c r="F107" s="81">
        <v>1</v>
      </c>
      <c r="G107" s="81">
        <v>2</v>
      </c>
      <c r="H107" s="94"/>
      <c r="I107" s="94"/>
      <c r="J107" s="94"/>
      <c r="K107" s="94"/>
      <c r="L107" s="94"/>
      <c r="M107" s="94"/>
      <c r="N107" s="94"/>
      <c r="O107" s="94"/>
      <c r="P107" s="26">
        <v>35</v>
      </c>
      <c r="Q107" s="26">
        <v>40</v>
      </c>
      <c r="R107" s="26">
        <v>35</v>
      </c>
      <c r="S107" s="26">
        <v>40</v>
      </c>
      <c r="T107" s="26">
        <v>12</v>
      </c>
      <c r="U107" s="26">
        <v>700</v>
      </c>
      <c r="V107" s="27">
        <v>2125</v>
      </c>
      <c r="W107" s="28"/>
      <c r="X107" s="31"/>
    </row>
    <row r="108" spans="1:24" ht="15" customHeight="1">
      <c r="A108" s="25" t="s">
        <v>1088</v>
      </c>
      <c r="B108" s="10">
        <v>7</v>
      </c>
      <c r="C108" s="10">
        <v>9</v>
      </c>
      <c r="D108" s="11">
        <v>31</v>
      </c>
      <c r="E108" s="11">
        <v>40</v>
      </c>
      <c r="F108" s="81">
        <v>2</v>
      </c>
      <c r="G108" s="81">
        <v>3</v>
      </c>
      <c r="H108" s="94"/>
      <c r="I108" s="94"/>
      <c r="J108" s="94"/>
      <c r="K108" s="94"/>
      <c r="L108" s="94"/>
      <c r="M108" s="94"/>
      <c r="N108" s="94"/>
      <c r="O108" s="94"/>
      <c r="P108" s="26">
        <v>50</v>
      </c>
      <c r="Q108" s="26">
        <v>55</v>
      </c>
      <c r="R108" s="26">
        <v>50</v>
      </c>
      <c r="S108" s="26">
        <v>55</v>
      </c>
      <c r="T108" s="26">
        <v>18</v>
      </c>
      <c r="U108" s="26">
        <v>1100</v>
      </c>
      <c r="V108" s="27">
        <v>2134</v>
      </c>
      <c r="W108" s="28"/>
      <c r="X108" s="31"/>
    </row>
    <row r="109" spans="1:24" ht="15" customHeight="1">
      <c r="A109" s="25" t="s">
        <v>1088</v>
      </c>
      <c r="B109" s="10">
        <v>10</v>
      </c>
      <c r="C109" s="10">
        <v>12</v>
      </c>
      <c r="D109" s="11">
        <v>41</v>
      </c>
      <c r="E109" s="11">
        <v>50</v>
      </c>
      <c r="F109" s="81">
        <v>3</v>
      </c>
      <c r="G109" s="81">
        <v>4</v>
      </c>
      <c r="H109" s="94"/>
      <c r="I109" s="94"/>
      <c r="J109" s="94"/>
      <c r="K109" s="94"/>
      <c r="L109" s="94"/>
      <c r="M109" s="94"/>
      <c r="N109" s="94"/>
      <c r="O109" s="94"/>
      <c r="P109" s="26">
        <v>65</v>
      </c>
      <c r="Q109" s="26">
        <v>70</v>
      </c>
      <c r="R109" s="26">
        <v>65</v>
      </c>
      <c r="S109" s="26">
        <v>70</v>
      </c>
      <c r="T109" s="26">
        <v>24</v>
      </c>
      <c r="U109" s="26">
        <v>1500</v>
      </c>
      <c r="V109" s="27">
        <v>2135</v>
      </c>
      <c r="W109" s="28"/>
      <c r="X109" s="31"/>
    </row>
    <row r="110" spans="1:24" ht="15" customHeight="1">
      <c r="A110" s="25" t="s">
        <v>1089</v>
      </c>
      <c r="B110" s="10">
        <v>13</v>
      </c>
      <c r="C110" s="10">
        <v>15</v>
      </c>
      <c r="D110" s="11">
        <v>46</v>
      </c>
      <c r="E110" s="11">
        <v>55</v>
      </c>
      <c r="F110" s="81">
        <v>4</v>
      </c>
      <c r="G110" s="81">
        <v>5</v>
      </c>
      <c r="H110" s="94"/>
      <c r="I110" s="94"/>
      <c r="J110" s="94"/>
      <c r="K110" s="94"/>
      <c r="L110" s="94"/>
      <c r="M110" s="94"/>
      <c r="N110" s="94"/>
      <c r="O110" s="94"/>
      <c r="P110" s="26">
        <v>80</v>
      </c>
      <c r="Q110" s="26">
        <v>85</v>
      </c>
      <c r="R110" s="26">
        <v>80</v>
      </c>
      <c r="S110" s="26">
        <v>85</v>
      </c>
      <c r="T110" s="26">
        <v>30</v>
      </c>
      <c r="U110" s="26">
        <v>1900</v>
      </c>
      <c r="V110" s="27">
        <v>3398</v>
      </c>
      <c r="W110" s="28" t="s">
        <v>94</v>
      </c>
      <c r="X110" s="31"/>
    </row>
    <row r="111" spans="1:24" ht="15" customHeight="1">
      <c r="A111" s="25" t="s">
        <v>1088</v>
      </c>
      <c r="B111" s="10">
        <v>16</v>
      </c>
      <c r="C111" s="10">
        <v>18</v>
      </c>
      <c r="D111" s="11">
        <v>51</v>
      </c>
      <c r="E111" s="11">
        <v>60</v>
      </c>
      <c r="F111" s="81">
        <v>5</v>
      </c>
      <c r="G111" s="81">
        <v>6</v>
      </c>
      <c r="H111" s="94"/>
      <c r="I111" s="94"/>
      <c r="J111" s="94"/>
      <c r="K111" s="94"/>
      <c r="L111" s="94"/>
      <c r="M111" s="94"/>
      <c r="N111" s="94"/>
      <c r="O111" s="94"/>
      <c r="P111" s="26">
        <v>95</v>
      </c>
      <c r="Q111" s="26">
        <v>100</v>
      </c>
      <c r="R111" s="26">
        <v>95</v>
      </c>
      <c r="S111" s="26">
        <v>100</v>
      </c>
      <c r="T111" s="26">
        <v>36</v>
      </c>
      <c r="U111" s="26">
        <v>2300</v>
      </c>
      <c r="V111" s="27">
        <v>684</v>
      </c>
      <c r="W111" s="28"/>
      <c r="X111" s="31"/>
    </row>
    <row r="112" spans="1:24" ht="15" customHeight="1">
      <c r="A112" s="25" t="s">
        <v>1088</v>
      </c>
      <c r="B112" s="10">
        <v>19</v>
      </c>
      <c r="C112" s="10">
        <v>21</v>
      </c>
      <c r="D112" s="11">
        <v>56</v>
      </c>
      <c r="E112" s="11">
        <v>65</v>
      </c>
      <c r="F112" s="81">
        <v>6</v>
      </c>
      <c r="G112" s="81">
        <v>7</v>
      </c>
      <c r="H112" s="94"/>
      <c r="I112" s="94"/>
      <c r="J112" s="94"/>
      <c r="K112" s="94"/>
      <c r="L112" s="94"/>
      <c r="M112" s="94"/>
      <c r="N112" s="94"/>
      <c r="O112" s="94"/>
      <c r="P112" s="26">
        <v>110</v>
      </c>
      <c r="Q112" s="26">
        <v>115</v>
      </c>
      <c r="R112" s="26">
        <v>110</v>
      </c>
      <c r="S112" s="26">
        <v>115</v>
      </c>
      <c r="T112" s="26">
        <v>42</v>
      </c>
      <c r="U112" s="26">
        <v>2700</v>
      </c>
      <c r="V112" s="27">
        <v>1798</v>
      </c>
      <c r="W112" s="28"/>
      <c r="X112" s="31"/>
    </row>
    <row r="113" spans="1:24" ht="15" customHeight="1">
      <c r="A113" s="25" t="s">
        <v>1088</v>
      </c>
      <c r="B113" s="10">
        <v>22</v>
      </c>
      <c r="C113" s="10">
        <v>24</v>
      </c>
      <c r="D113" s="11">
        <v>61</v>
      </c>
      <c r="E113" s="11">
        <v>70</v>
      </c>
      <c r="F113" s="81">
        <v>7</v>
      </c>
      <c r="G113" s="81">
        <v>8</v>
      </c>
      <c r="H113" s="94"/>
      <c r="I113" s="94"/>
      <c r="J113" s="94"/>
      <c r="K113" s="94"/>
      <c r="L113" s="94"/>
      <c r="M113" s="94"/>
      <c r="N113" s="94"/>
      <c r="O113" s="94"/>
      <c r="P113" s="26">
        <v>125</v>
      </c>
      <c r="Q113" s="26">
        <v>130</v>
      </c>
      <c r="R113" s="26">
        <v>125</v>
      </c>
      <c r="S113" s="26">
        <v>130</v>
      </c>
      <c r="T113" s="26">
        <v>48</v>
      </c>
      <c r="U113" s="26">
        <v>3100</v>
      </c>
      <c r="V113" s="27">
        <v>110</v>
      </c>
      <c r="W113" s="28"/>
      <c r="X113" s="31"/>
    </row>
    <row r="114" spans="1:24" ht="15" customHeight="1">
      <c r="A114" s="25" t="s">
        <v>1088</v>
      </c>
      <c r="B114" s="10">
        <v>25</v>
      </c>
      <c r="C114" s="10">
        <v>27</v>
      </c>
      <c r="D114" s="11">
        <v>66</v>
      </c>
      <c r="E114" s="11">
        <v>75</v>
      </c>
      <c r="F114" s="81">
        <v>8</v>
      </c>
      <c r="G114" s="81">
        <v>9</v>
      </c>
      <c r="H114" s="94"/>
      <c r="I114" s="94"/>
      <c r="J114" s="94"/>
      <c r="K114" s="94"/>
      <c r="L114" s="94"/>
      <c r="M114" s="94"/>
      <c r="N114" s="94"/>
      <c r="O114" s="94"/>
      <c r="P114" s="26">
        <v>140</v>
      </c>
      <c r="Q114" s="26">
        <v>145</v>
      </c>
      <c r="R114" s="26">
        <v>140</v>
      </c>
      <c r="S114" s="26">
        <v>145</v>
      </c>
      <c r="T114" s="26">
        <v>54</v>
      </c>
      <c r="U114" s="26">
        <v>3500</v>
      </c>
      <c r="V114" s="27">
        <v>2943</v>
      </c>
      <c r="W114" s="28" t="s">
        <v>94</v>
      </c>
      <c r="X114" s="31"/>
    </row>
    <row r="115" spans="1:24" ht="15" customHeight="1">
      <c r="A115" s="25" t="s">
        <v>1088</v>
      </c>
      <c r="B115" s="10">
        <v>28</v>
      </c>
      <c r="C115" s="10">
        <v>30</v>
      </c>
      <c r="D115" s="11">
        <v>71</v>
      </c>
      <c r="E115" s="11">
        <v>80</v>
      </c>
      <c r="F115" s="81">
        <v>9</v>
      </c>
      <c r="G115" s="81">
        <v>10</v>
      </c>
      <c r="H115" s="94"/>
      <c r="I115" s="94"/>
      <c r="J115" s="94"/>
      <c r="K115" s="94"/>
      <c r="L115" s="94"/>
      <c r="M115" s="94"/>
      <c r="N115" s="94"/>
      <c r="O115" s="94"/>
      <c r="P115" s="26">
        <v>155</v>
      </c>
      <c r="Q115" s="26">
        <v>160</v>
      </c>
      <c r="R115" s="26">
        <v>155</v>
      </c>
      <c r="S115" s="26">
        <v>160</v>
      </c>
      <c r="T115" s="26">
        <v>60</v>
      </c>
      <c r="U115" s="26">
        <v>3900</v>
      </c>
      <c r="V115" s="27">
        <v>2945</v>
      </c>
      <c r="W115" s="33">
        <f>'uID''s'!G359</f>
        <v>2161</v>
      </c>
      <c r="X115" s="31"/>
    </row>
    <row r="117" spans="1:23" ht="15" customHeight="1">
      <c r="A117" s="20" t="s">
        <v>1090</v>
      </c>
      <c r="F117" s="6" t="s">
        <v>611</v>
      </c>
      <c r="G117" s="6" t="s">
        <v>612</v>
      </c>
      <c r="H117" s="6" t="s">
        <v>613</v>
      </c>
      <c r="I117" s="6" t="s">
        <v>614</v>
      </c>
      <c r="J117" s="6" t="s">
        <v>615</v>
      </c>
      <c r="K117" s="6" t="s">
        <v>616</v>
      </c>
      <c r="L117" s="6" t="s">
        <v>617</v>
      </c>
      <c r="M117" s="6" t="s">
        <v>618</v>
      </c>
      <c r="N117" s="6" t="s">
        <v>619</v>
      </c>
      <c r="O117" s="6" t="s">
        <v>620</v>
      </c>
      <c r="P117" s="6" t="s">
        <v>383</v>
      </c>
      <c r="Q117" s="6" t="s">
        <v>1091</v>
      </c>
      <c r="R117" s="6" t="s">
        <v>1043</v>
      </c>
      <c r="S117" s="6" t="s">
        <v>435</v>
      </c>
      <c r="W117" s="6" t="s">
        <v>17</v>
      </c>
    </row>
    <row r="118" spans="1:23" ht="15" customHeight="1">
      <c r="A118" s="25" t="s">
        <v>1092</v>
      </c>
      <c r="B118" s="10"/>
      <c r="C118" s="10"/>
      <c r="D118" s="11">
        <v>7</v>
      </c>
      <c r="E118" s="11">
        <v>8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26">
        <v>18</v>
      </c>
      <c r="Q118" s="26">
        <v>24</v>
      </c>
      <c r="R118" s="26">
        <v>9</v>
      </c>
      <c r="S118" s="26">
        <v>12</v>
      </c>
      <c r="T118" s="26">
        <v>2</v>
      </c>
      <c r="U118" s="26">
        <v>150</v>
      </c>
      <c r="V118" s="27">
        <v>2171</v>
      </c>
      <c r="W118" s="28">
        <f>'uID''s'!G388</f>
        <v>2190</v>
      </c>
    </row>
    <row r="119" spans="1:23" ht="15" customHeight="1">
      <c r="A119" s="25" t="s">
        <v>1093</v>
      </c>
      <c r="B119" s="10"/>
      <c r="C119" s="10"/>
      <c r="D119" s="11">
        <v>7</v>
      </c>
      <c r="E119" s="11">
        <v>9</v>
      </c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26">
        <v>49</v>
      </c>
      <c r="Q119" s="26">
        <v>60</v>
      </c>
      <c r="R119" s="26">
        <v>25</v>
      </c>
      <c r="S119" s="26">
        <v>30</v>
      </c>
      <c r="T119" s="26">
        <v>12</v>
      </c>
      <c r="U119" s="26">
        <v>800</v>
      </c>
      <c r="V119" s="27">
        <v>2172</v>
      </c>
      <c r="W119" s="28"/>
    </row>
    <row r="120" spans="1:23" ht="15" customHeight="1">
      <c r="A120" s="25" t="s">
        <v>1094</v>
      </c>
      <c r="B120" s="10"/>
      <c r="C120" s="10"/>
      <c r="D120" s="11">
        <v>8</v>
      </c>
      <c r="E120" s="11">
        <v>9</v>
      </c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26">
        <v>80</v>
      </c>
      <c r="Q120" s="26">
        <v>96</v>
      </c>
      <c r="R120" s="26">
        <v>41</v>
      </c>
      <c r="S120" s="26">
        <v>48</v>
      </c>
      <c r="T120" s="26">
        <v>22</v>
      </c>
      <c r="U120" s="26">
        <v>2000</v>
      </c>
      <c r="V120" s="27">
        <v>2176</v>
      </c>
      <c r="W120" s="28"/>
    </row>
    <row r="121" spans="1:23" ht="15" customHeight="1">
      <c r="A121" s="25" t="s">
        <v>1095</v>
      </c>
      <c r="B121" s="10"/>
      <c r="C121" s="10"/>
      <c r="D121" s="11">
        <v>8</v>
      </c>
      <c r="E121" s="11">
        <v>10</v>
      </c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26">
        <v>111</v>
      </c>
      <c r="Q121" s="26">
        <v>132</v>
      </c>
      <c r="R121" s="26">
        <v>57</v>
      </c>
      <c r="S121" s="26">
        <v>66</v>
      </c>
      <c r="T121" s="26">
        <v>32</v>
      </c>
      <c r="U121" s="26">
        <v>3400</v>
      </c>
      <c r="V121" s="27">
        <v>2173</v>
      </c>
      <c r="W121" s="28"/>
    </row>
    <row r="122" spans="1:23" ht="15" customHeight="1">
      <c r="A122" s="25" t="s">
        <v>1096</v>
      </c>
      <c r="B122" s="10"/>
      <c r="C122" s="10"/>
      <c r="D122" s="11">
        <v>9</v>
      </c>
      <c r="E122" s="11">
        <v>11</v>
      </c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26">
        <v>142</v>
      </c>
      <c r="Q122" s="26">
        <v>168</v>
      </c>
      <c r="R122" s="26">
        <v>73</v>
      </c>
      <c r="S122" s="26">
        <v>84</v>
      </c>
      <c r="T122" s="26">
        <v>42</v>
      </c>
      <c r="U122" s="26">
        <v>4600</v>
      </c>
      <c r="V122" s="27">
        <v>2174</v>
      </c>
      <c r="W122" s="33">
        <f>'uID''s'!G384</f>
        <v>2186</v>
      </c>
    </row>
    <row r="123" spans="1:23" ht="15" customHeight="1">
      <c r="A123" s="25" t="s">
        <v>1097</v>
      </c>
      <c r="B123" s="10"/>
      <c r="C123" s="10"/>
      <c r="D123" s="11">
        <v>10</v>
      </c>
      <c r="E123" s="11">
        <v>12</v>
      </c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26">
        <v>173</v>
      </c>
      <c r="Q123" s="26">
        <v>204</v>
      </c>
      <c r="R123" s="26">
        <v>89</v>
      </c>
      <c r="S123" s="26">
        <v>102</v>
      </c>
      <c r="T123" s="26">
        <v>52</v>
      </c>
      <c r="U123" s="26">
        <v>5800</v>
      </c>
      <c r="V123" s="27">
        <v>2177</v>
      </c>
      <c r="W123" s="28"/>
    </row>
    <row r="124" spans="1:23" ht="15" customHeight="1">
      <c r="A124" s="25" t="s">
        <v>1098</v>
      </c>
      <c r="B124" s="10"/>
      <c r="C124" s="10"/>
      <c r="D124" s="11">
        <v>11</v>
      </c>
      <c r="E124" s="11">
        <v>13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26">
        <v>204</v>
      </c>
      <c r="Q124" s="26">
        <v>240</v>
      </c>
      <c r="R124" s="26">
        <v>105</v>
      </c>
      <c r="S124" s="26">
        <v>120</v>
      </c>
      <c r="T124" s="26">
        <v>62</v>
      </c>
      <c r="U124" s="26">
        <v>7000</v>
      </c>
      <c r="V124" s="27">
        <v>2175</v>
      </c>
      <c r="W124" s="28" t="s">
        <v>94</v>
      </c>
    </row>
    <row r="126" spans="1:23" ht="15" customHeight="1">
      <c r="A126" s="20" t="s">
        <v>1099</v>
      </c>
      <c r="F126" s="6" t="s">
        <v>611</v>
      </c>
      <c r="G126" s="6" t="s">
        <v>612</v>
      </c>
      <c r="H126" s="6" t="s">
        <v>613</v>
      </c>
      <c r="I126" s="6" t="s">
        <v>614</v>
      </c>
      <c r="J126" s="6" t="s">
        <v>615</v>
      </c>
      <c r="K126" s="6" t="s">
        <v>616</v>
      </c>
      <c r="L126" s="6" t="s">
        <v>617</v>
      </c>
      <c r="M126" s="6" t="s">
        <v>618</v>
      </c>
      <c r="N126" s="6" t="s">
        <v>619</v>
      </c>
      <c r="O126" s="6" t="s">
        <v>620</v>
      </c>
      <c r="P126" s="6" t="s">
        <v>1042</v>
      </c>
      <c r="Q126" s="6" t="s">
        <v>434</v>
      </c>
      <c r="R126" s="6" t="s">
        <v>384</v>
      </c>
      <c r="S126" s="6" t="s">
        <v>226</v>
      </c>
      <c r="W126" s="6" t="s">
        <v>17</v>
      </c>
    </row>
    <row r="127" spans="1:23" ht="15.75" customHeight="1">
      <c r="A127" s="32" t="s">
        <v>1100</v>
      </c>
      <c r="B127" s="10">
        <v>1</v>
      </c>
      <c r="C127" s="10">
        <v>1</v>
      </c>
      <c r="D127" s="11">
        <v>9</v>
      </c>
      <c r="E127" s="11">
        <v>15</v>
      </c>
      <c r="F127" s="81">
        <v>1</v>
      </c>
      <c r="G127" s="81">
        <v>1</v>
      </c>
      <c r="H127" s="82"/>
      <c r="I127" s="82"/>
      <c r="J127" s="82"/>
      <c r="K127" s="82"/>
      <c r="L127" s="98"/>
      <c r="M127" s="98"/>
      <c r="N127" s="98"/>
      <c r="O127" s="98"/>
      <c r="P127" s="26">
        <v>13</v>
      </c>
      <c r="Q127" s="26">
        <v>14</v>
      </c>
      <c r="R127" s="26">
        <v>18</v>
      </c>
      <c r="S127" s="26">
        <v>19</v>
      </c>
      <c r="T127" s="26">
        <v>1</v>
      </c>
      <c r="U127" s="26">
        <v>80</v>
      </c>
      <c r="V127" s="27">
        <v>2389</v>
      </c>
      <c r="W127" s="28"/>
    </row>
    <row r="128" spans="1:23" ht="15.75" customHeight="1">
      <c r="A128" s="32" t="s">
        <v>1101</v>
      </c>
      <c r="B128" s="10">
        <v>2</v>
      </c>
      <c r="C128" s="10">
        <v>3</v>
      </c>
      <c r="D128" s="11">
        <v>12</v>
      </c>
      <c r="E128" s="11">
        <v>19</v>
      </c>
      <c r="F128" s="81">
        <v>2</v>
      </c>
      <c r="G128" s="81">
        <v>2</v>
      </c>
      <c r="H128" s="82"/>
      <c r="I128" s="82"/>
      <c r="J128" s="82"/>
      <c r="K128" s="82"/>
      <c r="L128" s="98"/>
      <c r="M128" s="98"/>
      <c r="N128" s="98"/>
      <c r="O128" s="98"/>
      <c r="P128" s="26">
        <v>21</v>
      </c>
      <c r="Q128" s="26">
        <v>23</v>
      </c>
      <c r="R128" s="26">
        <v>28</v>
      </c>
      <c r="S128" s="26">
        <v>30</v>
      </c>
      <c r="T128" s="26">
        <v>4</v>
      </c>
      <c r="U128" s="26">
        <v>275</v>
      </c>
      <c r="V128" s="27">
        <v>2390</v>
      </c>
      <c r="W128" s="28">
        <f>'uID''s'!G392</f>
        <v>2194</v>
      </c>
    </row>
    <row r="129" spans="1:23" ht="15.75" customHeight="1">
      <c r="A129" s="32" t="s">
        <v>1102</v>
      </c>
      <c r="B129" s="10">
        <v>4</v>
      </c>
      <c r="C129" s="10">
        <v>5</v>
      </c>
      <c r="D129" s="11">
        <v>15</v>
      </c>
      <c r="E129" s="11">
        <v>23</v>
      </c>
      <c r="F129" s="81">
        <v>3</v>
      </c>
      <c r="G129" s="81">
        <v>3</v>
      </c>
      <c r="H129" s="82"/>
      <c r="I129" s="82"/>
      <c r="J129" s="82"/>
      <c r="K129" s="82"/>
      <c r="L129" s="98"/>
      <c r="M129" s="98"/>
      <c r="N129" s="98"/>
      <c r="O129" s="98"/>
      <c r="P129" s="26">
        <v>28</v>
      </c>
      <c r="Q129" s="26">
        <v>31</v>
      </c>
      <c r="R129" s="26">
        <v>42</v>
      </c>
      <c r="S129" s="26">
        <v>45</v>
      </c>
      <c r="T129" s="26">
        <v>9</v>
      </c>
      <c r="U129" s="26">
        <v>565</v>
      </c>
      <c r="V129" s="27">
        <v>2391</v>
      </c>
      <c r="W129" s="28"/>
    </row>
    <row r="130" spans="1:23" ht="15.75" customHeight="1">
      <c r="A130" s="32" t="s">
        <v>1103</v>
      </c>
      <c r="B130" s="10">
        <v>6</v>
      </c>
      <c r="C130" s="10">
        <v>8</v>
      </c>
      <c r="D130" s="11">
        <v>18</v>
      </c>
      <c r="E130" s="11">
        <v>27</v>
      </c>
      <c r="F130" s="81">
        <v>3</v>
      </c>
      <c r="G130" s="81">
        <v>4</v>
      </c>
      <c r="H130" s="82"/>
      <c r="I130" s="82"/>
      <c r="J130" s="82"/>
      <c r="K130" s="82"/>
      <c r="L130" s="98"/>
      <c r="M130" s="98"/>
      <c r="N130" s="98"/>
      <c r="O130" s="98"/>
      <c r="P130" s="26">
        <v>36</v>
      </c>
      <c r="Q130" s="26">
        <v>40</v>
      </c>
      <c r="R130" s="26">
        <v>56</v>
      </c>
      <c r="S130" s="26">
        <v>60</v>
      </c>
      <c r="T130" s="26">
        <v>14</v>
      </c>
      <c r="U130" s="26">
        <v>885</v>
      </c>
      <c r="V130" s="27">
        <v>2392</v>
      </c>
      <c r="W130" s="28"/>
    </row>
    <row r="131" spans="1:24" ht="15.75" customHeight="1">
      <c r="A131" s="32" t="s">
        <v>1104</v>
      </c>
      <c r="B131" s="10">
        <v>10</v>
      </c>
      <c r="C131" s="10">
        <v>12</v>
      </c>
      <c r="D131" s="11">
        <v>20</v>
      </c>
      <c r="E131" s="11">
        <v>30</v>
      </c>
      <c r="F131" s="81">
        <v>4</v>
      </c>
      <c r="G131" s="81">
        <v>4</v>
      </c>
      <c r="H131" s="82"/>
      <c r="I131" s="82"/>
      <c r="J131" s="82"/>
      <c r="K131" s="82"/>
      <c r="L131" s="98"/>
      <c r="M131" s="98"/>
      <c r="N131" s="98"/>
      <c r="O131" s="98"/>
      <c r="P131" s="26">
        <v>46</v>
      </c>
      <c r="Q131" s="26">
        <v>55</v>
      </c>
      <c r="R131" s="26">
        <v>71</v>
      </c>
      <c r="S131" s="26">
        <v>80</v>
      </c>
      <c r="T131" s="26">
        <v>18</v>
      </c>
      <c r="U131" s="26">
        <v>1250</v>
      </c>
      <c r="V131" s="27">
        <v>2388</v>
      </c>
      <c r="W131" s="28"/>
      <c r="X131" s="17"/>
    </row>
    <row r="132" spans="1:24" ht="15.75" customHeight="1">
      <c r="A132" s="50" t="s">
        <v>986</v>
      </c>
      <c r="B132" s="10">
        <v>9</v>
      </c>
      <c r="C132" s="10">
        <v>10</v>
      </c>
      <c r="D132" s="11">
        <v>21</v>
      </c>
      <c r="E132" s="11">
        <v>31</v>
      </c>
      <c r="F132" s="81">
        <v>3</v>
      </c>
      <c r="G132" s="81">
        <v>4</v>
      </c>
      <c r="H132" s="82"/>
      <c r="I132" s="82"/>
      <c r="J132" s="82"/>
      <c r="K132" s="82"/>
      <c r="L132" s="98">
        <v>1</v>
      </c>
      <c r="M132" s="98">
        <v>2</v>
      </c>
      <c r="N132" s="98">
        <v>3</v>
      </c>
      <c r="O132" s="98">
        <v>4</v>
      </c>
      <c r="P132" s="26">
        <v>65</v>
      </c>
      <c r="Q132" s="26">
        <v>70</v>
      </c>
      <c r="R132" s="26">
        <v>52</v>
      </c>
      <c r="S132" s="26">
        <v>58</v>
      </c>
      <c r="T132" s="26">
        <v>18</v>
      </c>
      <c r="U132" s="26">
        <v>1200</v>
      </c>
      <c r="V132" s="27">
        <v>2010</v>
      </c>
      <c r="W132" s="28"/>
      <c r="X132" s="17">
        <v>9.5</v>
      </c>
    </row>
    <row r="133" spans="1:24" ht="15.75" customHeight="1">
      <c r="A133" s="32" t="s">
        <v>1105</v>
      </c>
      <c r="B133" s="10">
        <v>13</v>
      </c>
      <c r="C133" s="10">
        <v>15</v>
      </c>
      <c r="D133" s="11">
        <v>23</v>
      </c>
      <c r="E133" s="11">
        <v>33</v>
      </c>
      <c r="F133" s="81">
        <v>5</v>
      </c>
      <c r="G133" s="81">
        <v>5</v>
      </c>
      <c r="H133" s="82"/>
      <c r="I133" s="82"/>
      <c r="J133" s="82"/>
      <c r="K133" s="82"/>
      <c r="L133" s="98"/>
      <c r="M133" s="98"/>
      <c r="N133" s="98"/>
      <c r="O133" s="98"/>
      <c r="P133" s="26">
        <v>61</v>
      </c>
      <c r="Q133" s="26">
        <v>70</v>
      </c>
      <c r="R133" s="26">
        <v>91</v>
      </c>
      <c r="S133" s="26">
        <v>100</v>
      </c>
      <c r="T133" s="26">
        <v>20</v>
      </c>
      <c r="U133" s="26">
        <v>1450</v>
      </c>
      <c r="V133" s="27">
        <v>2538</v>
      </c>
      <c r="W133" s="28"/>
      <c r="X133" s="17"/>
    </row>
    <row r="134" spans="1:24" ht="15.75" customHeight="1">
      <c r="A134" s="50" t="s">
        <v>988</v>
      </c>
      <c r="B134" s="10">
        <v>11</v>
      </c>
      <c r="C134" s="10">
        <v>12</v>
      </c>
      <c r="D134" s="11">
        <v>25</v>
      </c>
      <c r="E134" s="11">
        <v>35</v>
      </c>
      <c r="F134" s="81">
        <v>4</v>
      </c>
      <c r="G134" s="81">
        <v>5</v>
      </c>
      <c r="H134" s="82">
        <v>3</v>
      </c>
      <c r="I134" s="82">
        <v>4</v>
      </c>
      <c r="J134" s="82">
        <v>5</v>
      </c>
      <c r="K134" s="82">
        <v>6</v>
      </c>
      <c r="L134" s="98">
        <v>2</v>
      </c>
      <c r="M134" s="98">
        <v>3</v>
      </c>
      <c r="N134" s="98">
        <v>4</v>
      </c>
      <c r="O134" s="98">
        <v>5</v>
      </c>
      <c r="P134" s="26">
        <v>85</v>
      </c>
      <c r="Q134" s="26">
        <v>90</v>
      </c>
      <c r="R134" s="26">
        <v>68</v>
      </c>
      <c r="S134" s="26">
        <v>72</v>
      </c>
      <c r="T134" s="26">
        <v>23</v>
      </c>
      <c r="U134" s="26">
        <v>1400</v>
      </c>
      <c r="V134" s="27">
        <f>V12</f>
        <v>2832</v>
      </c>
      <c r="W134" s="28"/>
      <c r="X134" s="17">
        <v>11.5</v>
      </c>
    </row>
    <row r="135" spans="1:24" ht="15.75" customHeight="1">
      <c r="A135" s="32" t="s">
        <v>1106</v>
      </c>
      <c r="B135" s="10">
        <v>16</v>
      </c>
      <c r="C135" s="10">
        <v>19</v>
      </c>
      <c r="D135" s="11">
        <v>32</v>
      </c>
      <c r="E135" s="11">
        <v>38</v>
      </c>
      <c r="F135" s="81">
        <v>6</v>
      </c>
      <c r="G135" s="81">
        <v>6</v>
      </c>
      <c r="H135" s="82"/>
      <c r="I135" s="82"/>
      <c r="J135" s="82"/>
      <c r="K135" s="82"/>
      <c r="L135" s="98"/>
      <c r="M135" s="98"/>
      <c r="N135" s="98"/>
      <c r="O135" s="98"/>
      <c r="P135" s="26">
        <v>81</v>
      </c>
      <c r="Q135" s="26">
        <v>86</v>
      </c>
      <c r="R135" s="26">
        <v>111</v>
      </c>
      <c r="S135" s="26">
        <v>120</v>
      </c>
      <c r="T135" s="26">
        <v>24</v>
      </c>
      <c r="U135" s="26">
        <v>1800</v>
      </c>
      <c r="V135" s="27">
        <v>2539</v>
      </c>
      <c r="W135" s="28">
        <f>'uID''s'!G398</f>
        <v>2200</v>
      </c>
      <c r="X135" s="17"/>
    </row>
    <row r="136" spans="1:24" ht="15.75" customHeight="1">
      <c r="A136" s="50" t="s">
        <v>995</v>
      </c>
      <c r="B136" s="10">
        <v>23</v>
      </c>
      <c r="C136" s="10">
        <v>25</v>
      </c>
      <c r="D136" s="11">
        <v>35</v>
      </c>
      <c r="E136" s="11">
        <v>45</v>
      </c>
      <c r="F136" s="81">
        <v>7</v>
      </c>
      <c r="G136" s="81">
        <v>7</v>
      </c>
      <c r="H136" s="82"/>
      <c r="I136" s="82"/>
      <c r="J136" s="82"/>
      <c r="K136" s="82"/>
      <c r="L136" s="98"/>
      <c r="M136" s="98"/>
      <c r="N136" s="98"/>
      <c r="O136" s="98"/>
      <c r="P136" s="26">
        <v>135</v>
      </c>
      <c r="Q136" s="26">
        <v>140</v>
      </c>
      <c r="R136" s="26">
        <v>95</v>
      </c>
      <c r="S136" s="26">
        <v>100</v>
      </c>
      <c r="T136" s="26">
        <v>38</v>
      </c>
      <c r="U136" s="26">
        <v>2200</v>
      </c>
      <c r="V136" s="27"/>
      <c r="W136" s="28"/>
      <c r="X136" s="17">
        <f>(B136+C136)/2</f>
        <v>24</v>
      </c>
    </row>
    <row r="137" spans="1:24" ht="15.75" customHeight="1">
      <c r="A137" s="32" t="s">
        <v>1107</v>
      </c>
      <c r="B137" s="10">
        <v>20</v>
      </c>
      <c r="C137" s="10">
        <v>22</v>
      </c>
      <c r="D137" s="11">
        <v>29</v>
      </c>
      <c r="E137" s="11">
        <v>41</v>
      </c>
      <c r="F137" s="81">
        <v>6</v>
      </c>
      <c r="G137" s="81">
        <v>7</v>
      </c>
      <c r="H137" s="82"/>
      <c r="I137" s="82"/>
      <c r="J137" s="82"/>
      <c r="K137" s="82"/>
      <c r="L137" s="98"/>
      <c r="M137" s="98"/>
      <c r="N137" s="98"/>
      <c r="O137" s="98"/>
      <c r="P137" s="26">
        <v>91</v>
      </c>
      <c r="Q137" s="26">
        <v>100</v>
      </c>
      <c r="R137" s="26">
        <v>131</v>
      </c>
      <c r="S137" s="26">
        <v>140</v>
      </c>
      <c r="T137" s="26">
        <v>29</v>
      </c>
      <c r="U137" s="26">
        <v>2400</v>
      </c>
      <c r="V137" s="27">
        <v>2540</v>
      </c>
      <c r="W137" s="28"/>
      <c r="X137" s="17"/>
    </row>
    <row r="138" spans="1:24" ht="15.75" customHeight="1">
      <c r="A138" s="50" t="s">
        <v>997</v>
      </c>
      <c r="B138" s="10">
        <v>21</v>
      </c>
      <c r="C138" s="10">
        <v>22</v>
      </c>
      <c r="D138" s="11">
        <v>32</v>
      </c>
      <c r="E138" s="11">
        <v>41</v>
      </c>
      <c r="F138" s="81">
        <v>4</v>
      </c>
      <c r="G138" s="81">
        <v>5</v>
      </c>
      <c r="H138" s="82">
        <v>2</v>
      </c>
      <c r="I138" s="82">
        <v>4</v>
      </c>
      <c r="J138" s="82">
        <v>6</v>
      </c>
      <c r="K138" s="82">
        <v>8</v>
      </c>
      <c r="L138" s="98">
        <v>2</v>
      </c>
      <c r="M138" s="98">
        <v>4</v>
      </c>
      <c r="N138" s="98">
        <v>6</v>
      </c>
      <c r="O138" s="98">
        <v>8</v>
      </c>
      <c r="P138" s="26">
        <v>145</v>
      </c>
      <c r="Q138" s="26">
        <v>150</v>
      </c>
      <c r="R138" s="26">
        <v>101</v>
      </c>
      <c r="S138" s="26">
        <v>104</v>
      </c>
      <c r="T138" s="26">
        <v>39</v>
      </c>
      <c r="U138" s="26">
        <v>2500</v>
      </c>
      <c r="V138" s="27">
        <v>1394</v>
      </c>
      <c r="W138" s="28"/>
      <c r="X138" s="17">
        <f>(B138+C138)/2</f>
        <v>21.5</v>
      </c>
    </row>
    <row r="139" spans="1:24" ht="15.75" customHeight="1">
      <c r="A139" s="32" t="s">
        <v>1108</v>
      </c>
      <c r="B139" s="10">
        <v>23</v>
      </c>
      <c r="C139" s="10">
        <v>25</v>
      </c>
      <c r="D139" s="11">
        <v>33</v>
      </c>
      <c r="E139" s="11">
        <v>42</v>
      </c>
      <c r="F139" s="81">
        <v>7</v>
      </c>
      <c r="G139" s="81">
        <v>8</v>
      </c>
      <c r="H139" s="82"/>
      <c r="I139" s="82"/>
      <c r="J139" s="82"/>
      <c r="K139" s="82"/>
      <c r="L139" s="98"/>
      <c r="M139" s="98"/>
      <c r="N139" s="98"/>
      <c r="O139" s="98"/>
      <c r="P139" s="26">
        <v>106</v>
      </c>
      <c r="Q139" s="26">
        <v>110</v>
      </c>
      <c r="R139" s="26">
        <v>161</v>
      </c>
      <c r="S139" s="26">
        <v>170</v>
      </c>
      <c r="T139" s="26">
        <v>32</v>
      </c>
      <c r="U139" s="26">
        <v>2600</v>
      </c>
      <c r="V139" s="27">
        <v>2556</v>
      </c>
      <c r="W139" s="28"/>
      <c r="X139" s="17"/>
    </row>
    <row r="140" spans="1:24" ht="15.75" customHeight="1">
      <c r="A140" s="32" t="s">
        <v>1109</v>
      </c>
      <c r="B140" s="10">
        <v>26</v>
      </c>
      <c r="C140" s="10">
        <v>28</v>
      </c>
      <c r="D140" s="11">
        <v>35</v>
      </c>
      <c r="E140" s="11">
        <v>45</v>
      </c>
      <c r="F140" s="81">
        <v>8</v>
      </c>
      <c r="G140" s="81">
        <v>9</v>
      </c>
      <c r="H140" s="82"/>
      <c r="I140" s="82"/>
      <c r="J140" s="82"/>
      <c r="K140" s="82"/>
      <c r="L140" s="98"/>
      <c r="M140" s="98"/>
      <c r="N140" s="98"/>
      <c r="O140" s="98"/>
      <c r="P140" s="26">
        <v>116</v>
      </c>
      <c r="Q140" s="26">
        <v>125</v>
      </c>
      <c r="R140" s="26">
        <v>191</v>
      </c>
      <c r="S140" s="26">
        <v>200</v>
      </c>
      <c r="T140" s="26">
        <v>37</v>
      </c>
      <c r="U140" s="26">
        <v>2900</v>
      </c>
      <c r="V140" s="27">
        <v>2542</v>
      </c>
      <c r="W140" s="28" t="s">
        <v>94</v>
      </c>
      <c r="X140" s="17"/>
    </row>
    <row r="141" spans="1:24" ht="15.75" customHeight="1">
      <c r="A141" s="32" t="s">
        <v>1110</v>
      </c>
      <c r="B141" s="10">
        <v>25</v>
      </c>
      <c r="C141" s="10">
        <v>30</v>
      </c>
      <c r="D141" s="11">
        <v>35</v>
      </c>
      <c r="E141" s="11">
        <v>45</v>
      </c>
      <c r="F141" s="81">
        <v>7</v>
      </c>
      <c r="G141" s="81">
        <v>9</v>
      </c>
      <c r="H141" s="82">
        <v>3</v>
      </c>
      <c r="I141" s="82">
        <v>5</v>
      </c>
      <c r="J141" s="82">
        <v>7</v>
      </c>
      <c r="K141" s="82">
        <v>9</v>
      </c>
      <c r="L141" s="98">
        <v>3</v>
      </c>
      <c r="M141" s="98">
        <v>5</v>
      </c>
      <c r="N141" s="98">
        <v>7</v>
      </c>
      <c r="O141" s="98">
        <v>9</v>
      </c>
      <c r="P141" s="26">
        <v>130</v>
      </c>
      <c r="Q141" s="26">
        <v>140</v>
      </c>
      <c r="R141" s="26">
        <v>230</v>
      </c>
      <c r="S141" s="26">
        <v>240</v>
      </c>
      <c r="T141" s="26">
        <v>40</v>
      </c>
      <c r="U141" s="26">
        <v>2600</v>
      </c>
      <c r="V141" s="27">
        <v>270</v>
      </c>
      <c r="W141" s="28"/>
      <c r="X141" s="17">
        <f>(B141+C141)/2</f>
        <v>27.5</v>
      </c>
    </row>
    <row r="143" spans="1:23" ht="15" customHeight="1">
      <c r="A143" s="20" t="s">
        <v>1111</v>
      </c>
      <c r="F143" s="6" t="s">
        <v>611</v>
      </c>
      <c r="G143" s="6" t="s">
        <v>612</v>
      </c>
      <c r="H143" s="6" t="s">
        <v>613</v>
      </c>
      <c r="I143" s="6" t="s">
        <v>614</v>
      </c>
      <c r="J143" s="6" t="s">
        <v>615</v>
      </c>
      <c r="K143" s="6" t="s">
        <v>616</v>
      </c>
      <c r="L143" s="6" t="s">
        <v>617</v>
      </c>
      <c r="M143" s="6" t="s">
        <v>618</v>
      </c>
      <c r="N143" s="6" t="s">
        <v>619</v>
      </c>
      <c r="O143" s="6" t="s">
        <v>620</v>
      </c>
      <c r="P143" s="6" t="s">
        <v>383</v>
      </c>
      <c r="Q143" s="6" t="s">
        <v>1091</v>
      </c>
      <c r="R143" s="6" t="s">
        <v>384</v>
      </c>
      <c r="S143" s="6" t="s">
        <v>226</v>
      </c>
      <c r="W143" s="6" t="s">
        <v>17</v>
      </c>
    </row>
    <row r="144" spans="1:23" ht="15.75" customHeight="1">
      <c r="A144" s="25" t="s">
        <v>1112</v>
      </c>
      <c r="B144" s="10">
        <v>1</v>
      </c>
      <c r="C144" s="10">
        <v>2</v>
      </c>
      <c r="D144" s="11">
        <v>7</v>
      </c>
      <c r="E144" s="11">
        <v>9</v>
      </c>
      <c r="F144" s="81">
        <v>0</v>
      </c>
      <c r="G144" s="81">
        <v>1</v>
      </c>
      <c r="H144" s="82"/>
      <c r="I144" s="82"/>
      <c r="J144" s="82"/>
      <c r="K144" s="82"/>
      <c r="L144" s="98"/>
      <c r="M144" s="98"/>
      <c r="N144" s="98"/>
      <c r="O144" s="98"/>
      <c r="P144" s="26">
        <v>11</v>
      </c>
      <c r="Q144" s="26">
        <v>14</v>
      </c>
      <c r="R144" s="26">
        <v>18</v>
      </c>
      <c r="S144" s="26">
        <v>20</v>
      </c>
      <c r="T144" s="26">
        <v>1</v>
      </c>
      <c r="U144" s="26">
        <v>110</v>
      </c>
      <c r="V144" s="27">
        <v>2132</v>
      </c>
      <c r="W144" s="28">
        <f>'uID''s'!G349</f>
        <v>2151</v>
      </c>
    </row>
    <row r="145" spans="1:23" ht="15.75" customHeight="1">
      <c r="A145" s="25" t="s">
        <v>1113</v>
      </c>
      <c r="B145" s="10">
        <v>3</v>
      </c>
      <c r="C145" s="10">
        <v>5</v>
      </c>
      <c r="D145" s="11">
        <v>8</v>
      </c>
      <c r="E145" s="11">
        <v>11</v>
      </c>
      <c r="F145" s="81">
        <v>1</v>
      </c>
      <c r="G145" s="81">
        <v>2</v>
      </c>
      <c r="H145" s="82"/>
      <c r="I145" s="82"/>
      <c r="J145" s="82"/>
      <c r="K145" s="82"/>
      <c r="L145" s="98"/>
      <c r="M145" s="98"/>
      <c r="N145" s="98"/>
      <c r="O145" s="98"/>
      <c r="P145" s="26">
        <v>31</v>
      </c>
      <c r="Q145" s="26">
        <v>35</v>
      </c>
      <c r="R145" s="26">
        <v>46</v>
      </c>
      <c r="S145" s="26">
        <v>50</v>
      </c>
      <c r="T145" s="26">
        <v>6</v>
      </c>
      <c r="U145" s="26">
        <v>500</v>
      </c>
      <c r="V145" s="27">
        <v>2122</v>
      </c>
      <c r="W145" s="28"/>
    </row>
    <row r="146" spans="1:23" ht="15.75" customHeight="1">
      <c r="A146" s="25" t="s">
        <v>1114</v>
      </c>
      <c r="B146" s="10">
        <v>6</v>
      </c>
      <c r="C146" s="10">
        <v>8</v>
      </c>
      <c r="D146" s="11">
        <v>10</v>
      </c>
      <c r="E146" s="11">
        <v>13</v>
      </c>
      <c r="F146" s="81">
        <v>2</v>
      </c>
      <c r="G146" s="81">
        <v>3</v>
      </c>
      <c r="H146" s="82"/>
      <c r="I146" s="82"/>
      <c r="J146" s="82"/>
      <c r="K146" s="82"/>
      <c r="L146" s="98"/>
      <c r="M146" s="98"/>
      <c r="N146" s="98"/>
      <c r="O146" s="98"/>
      <c r="P146" s="26">
        <v>51</v>
      </c>
      <c r="Q146" s="26">
        <v>56</v>
      </c>
      <c r="R146" s="26">
        <v>73</v>
      </c>
      <c r="S146" s="26">
        <v>78</v>
      </c>
      <c r="T146" s="26">
        <v>12</v>
      </c>
      <c r="U146" s="26">
        <v>1100</v>
      </c>
      <c r="V146" s="27">
        <v>688</v>
      </c>
      <c r="W146" s="28"/>
    </row>
    <row r="147" spans="1:23" ht="15.75" customHeight="1">
      <c r="A147" s="25" t="s">
        <v>1115</v>
      </c>
      <c r="B147" s="10">
        <v>9</v>
      </c>
      <c r="C147" s="10">
        <v>11</v>
      </c>
      <c r="D147" s="11">
        <v>12</v>
      </c>
      <c r="E147" s="11">
        <v>15</v>
      </c>
      <c r="F147" s="81">
        <v>3</v>
      </c>
      <c r="G147" s="81">
        <v>4</v>
      </c>
      <c r="H147" s="82"/>
      <c r="I147" s="82"/>
      <c r="J147" s="82"/>
      <c r="K147" s="82"/>
      <c r="L147" s="98"/>
      <c r="M147" s="98"/>
      <c r="N147" s="98"/>
      <c r="O147" s="98"/>
      <c r="P147" s="26">
        <v>71</v>
      </c>
      <c r="Q147" s="26">
        <v>77</v>
      </c>
      <c r="R147" s="26">
        <v>100</v>
      </c>
      <c r="S147" s="26">
        <v>106</v>
      </c>
      <c r="T147" s="26">
        <v>18</v>
      </c>
      <c r="U147" s="26">
        <v>2000</v>
      </c>
      <c r="V147" s="27">
        <v>2465</v>
      </c>
      <c r="W147" s="28">
        <f>'uID''s'!G413</f>
        <v>2215</v>
      </c>
    </row>
    <row r="148" spans="1:23" ht="15.75" customHeight="1">
      <c r="A148" s="25" t="s">
        <v>1116</v>
      </c>
      <c r="B148" s="10">
        <v>12</v>
      </c>
      <c r="C148" s="10">
        <v>14</v>
      </c>
      <c r="D148" s="11">
        <v>14</v>
      </c>
      <c r="E148" s="11">
        <v>17</v>
      </c>
      <c r="F148" s="81">
        <v>4</v>
      </c>
      <c r="G148" s="81">
        <v>5</v>
      </c>
      <c r="H148" s="82"/>
      <c r="I148" s="82"/>
      <c r="J148" s="82"/>
      <c r="K148" s="82"/>
      <c r="L148" s="98"/>
      <c r="M148" s="98"/>
      <c r="N148" s="98"/>
      <c r="O148" s="98"/>
      <c r="P148" s="26">
        <v>91</v>
      </c>
      <c r="Q148" s="26">
        <v>98</v>
      </c>
      <c r="R148" s="26">
        <v>127</v>
      </c>
      <c r="S148" s="26">
        <v>134</v>
      </c>
      <c r="T148" s="26">
        <v>26</v>
      </c>
      <c r="U148" s="26">
        <v>3200</v>
      </c>
      <c r="V148" s="27">
        <v>192</v>
      </c>
      <c r="W148" s="28"/>
    </row>
    <row r="149" spans="1:23" ht="15.75" customHeight="1">
      <c r="A149" s="25" t="s">
        <v>1117</v>
      </c>
      <c r="B149" s="10">
        <v>15</v>
      </c>
      <c r="C149" s="10">
        <v>17</v>
      </c>
      <c r="D149" s="11">
        <v>16</v>
      </c>
      <c r="E149" s="11">
        <v>20</v>
      </c>
      <c r="F149" s="81">
        <v>5</v>
      </c>
      <c r="G149" s="81">
        <v>6</v>
      </c>
      <c r="H149" s="82"/>
      <c r="I149" s="82"/>
      <c r="J149" s="82"/>
      <c r="K149" s="82"/>
      <c r="L149" s="98"/>
      <c r="M149" s="98"/>
      <c r="N149" s="98"/>
      <c r="O149" s="98"/>
      <c r="P149" s="26">
        <v>111</v>
      </c>
      <c r="Q149" s="26">
        <v>119</v>
      </c>
      <c r="R149" s="26">
        <v>154</v>
      </c>
      <c r="S149" s="26">
        <v>162</v>
      </c>
      <c r="T149" s="26">
        <v>36</v>
      </c>
      <c r="U149" s="26">
        <v>4700</v>
      </c>
      <c r="V149" s="27">
        <v>2813</v>
      </c>
      <c r="W149" s="28"/>
    </row>
    <row r="150" spans="1:23" ht="15.75" customHeight="1">
      <c r="A150" s="25" t="s">
        <v>1118</v>
      </c>
      <c r="B150" s="10">
        <v>18</v>
      </c>
      <c r="C150" s="10">
        <v>20</v>
      </c>
      <c r="D150" s="11">
        <v>20</v>
      </c>
      <c r="E150" s="11">
        <v>25</v>
      </c>
      <c r="F150" s="81">
        <v>6</v>
      </c>
      <c r="G150" s="81">
        <v>7</v>
      </c>
      <c r="H150" s="82"/>
      <c r="I150" s="82"/>
      <c r="J150" s="82"/>
      <c r="K150" s="82"/>
      <c r="L150" s="98">
        <v>3</v>
      </c>
      <c r="M150" s="98">
        <v>4</v>
      </c>
      <c r="N150" s="98">
        <v>5</v>
      </c>
      <c r="O150" s="98">
        <v>7</v>
      </c>
      <c r="P150" s="26">
        <v>131</v>
      </c>
      <c r="Q150" s="26">
        <v>140</v>
      </c>
      <c r="R150" s="26">
        <v>181</v>
      </c>
      <c r="S150" s="26">
        <v>190</v>
      </c>
      <c r="T150" s="26">
        <v>48</v>
      </c>
      <c r="U150" s="26">
        <v>6700</v>
      </c>
      <c r="V150" s="27">
        <v>2467</v>
      </c>
      <c r="W150" s="28" t="s">
        <v>94</v>
      </c>
    </row>
    <row r="152" spans="1:23" ht="15" customHeight="1">
      <c r="A152" s="20" t="s">
        <v>1119</v>
      </c>
      <c r="F152" s="6" t="s">
        <v>611</v>
      </c>
      <c r="G152" s="6" t="s">
        <v>612</v>
      </c>
      <c r="H152" s="6" t="s">
        <v>613</v>
      </c>
      <c r="I152" s="6" t="s">
        <v>614</v>
      </c>
      <c r="J152" s="6" t="s">
        <v>615</v>
      </c>
      <c r="K152" s="6" t="s">
        <v>616</v>
      </c>
      <c r="L152" s="6" t="s">
        <v>617</v>
      </c>
      <c r="M152" s="6" t="s">
        <v>618</v>
      </c>
      <c r="N152" s="6" t="s">
        <v>619</v>
      </c>
      <c r="O152" s="6" t="s">
        <v>620</v>
      </c>
      <c r="P152" s="6" t="s">
        <v>383</v>
      </c>
      <c r="Q152" s="6" t="s">
        <v>1091</v>
      </c>
      <c r="R152" s="6" t="s">
        <v>1120</v>
      </c>
      <c r="S152" s="6" t="s">
        <v>1121</v>
      </c>
      <c r="W152" s="6" t="s">
        <v>17</v>
      </c>
    </row>
    <row r="153" spans="1:24" ht="15.75" customHeight="1">
      <c r="A153" s="25" t="s">
        <v>1122</v>
      </c>
      <c r="B153" s="10"/>
      <c r="C153" s="10"/>
      <c r="D153" s="11">
        <v>3</v>
      </c>
      <c r="E153" s="11">
        <v>6</v>
      </c>
      <c r="F153" s="94"/>
      <c r="G153" s="94"/>
      <c r="H153" s="82"/>
      <c r="I153" s="82"/>
      <c r="J153" s="82"/>
      <c r="K153" s="82"/>
      <c r="L153" s="98"/>
      <c r="M153" s="98"/>
      <c r="N153" s="98"/>
      <c r="O153" s="98"/>
      <c r="P153" s="26">
        <v>20</v>
      </c>
      <c r="Q153" s="26">
        <v>22</v>
      </c>
      <c r="R153" s="26"/>
      <c r="S153" s="26"/>
      <c r="T153" s="26">
        <v>1</v>
      </c>
      <c r="U153" s="26">
        <v>200</v>
      </c>
      <c r="V153" s="27" t="s">
        <v>1123</v>
      </c>
      <c r="W153" s="28">
        <f>'uID''s'!G291</f>
        <v>2093</v>
      </c>
      <c r="X153" s="4" t="s">
        <v>1124</v>
      </c>
    </row>
    <row r="154" spans="1:24" ht="15.75" customHeight="1">
      <c r="A154" s="25" t="s">
        <v>1125</v>
      </c>
      <c r="B154" s="10"/>
      <c r="C154" s="10"/>
      <c r="D154" s="11">
        <v>4</v>
      </c>
      <c r="E154" s="11">
        <v>7</v>
      </c>
      <c r="F154" s="94"/>
      <c r="G154" s="94"/>
      <c r="H154" s="82"/>
      <c r="I154" s="82"/>
      <c r="J154" s="82"/>
      <c r="K154" s="82"/>
      <c r="L154" s="98"/>
      <c r="M154" s="98"/>
      <c r="N154" s="98"/>
      <c r="O154" s="98"/>
      <c r="P154" s="26">
        <v>32</v>
      </c>
      <c r="Q154" s="26">
        <v>35</v>
      </c>
      <c r="R154" s="26">
        <v>4</v>
      </c>
      <c r="S154" s="26">
        <v>4</v>
      </c>
      <c r="T154" s="26">
        <v>6</v>
      </c>
      <c r="U154" s="26">
        <v>600</v>
      </c>
      <c r="V154" s="27" t="s">
        <v>1126</v>
      </c>
      <c r="W154" s="28"/>
      <c r="X154" s="4" t="s">
        <v>1127</v>
      </c>
    </row>
    <row r="155" spans="1:24" ht="15.75" customHeight="1">
      <c r="A155" s="25" t="s">
        <v>1128</v>
      </c>
      <c r="B155" s="10"/>
      <c r="C155" s="10"/>
      <c r="D155" s="11">
        <v>5</v>
      </c>
      <c r="E155" s="11">
        <v>8</v>
      </c>
      <c r="F155" s="94"/>
      <c r="G155" s="94"/>
      <c r="H155" s="82"/>
      <c r="I155" s="82"/>
      <c r="J155" s="82"/>
      <c r="K155" s="82"/>
      <c r="L155" s="98"/>
      <c r="M155" s="98"/>
      <c r="N155" s="98"/>
      <c r="O155" s="98"/>
      <c r="P155" s="26">
        <v>51</v>
      </c>
      <c r="Q155" s="26">
        <v>55</v>
      </c>
      <c r="R155" s="26">
        <v>9</v>
      </c>
      <c r="S155" s="26">
        <v>9</v>
      </c>
      <c r="T155" s="26">
        <v>12</v>
      </c>
      <c r="U155" s="26">
        <v>1100</v>
      </c>
      <c r="V155" s="27" t="s">
        <v>1129</v>
      </c>
      <c r="W155" s="28"/>
      <c r="X155" s="4" t="s">
        <v>1130</v>
      </c>
    </row>
    <row r="156" spans="1:24" ht="15.75" customHeight="1">
      <c r="A156" s="25" t="s">
        <v>1131</v>
      </c>
      <c r="B156" s="10"/>
      <c r="C156" s="10"/>
      <c r="D156" s="11">
        <v>6</v>
      </c>
      <c r="E156" s="11">
        <v>9</v>
      </c>
      <c r="F156" s="94"/>
      <c r="G156" s="94"/>
      <c r="H156" s="82"/>
      <c r="I156" s="82"/>
      <c r="J156" s="82"/>
      <c r="K156" s="82"/>
      <c r="L156" s="98"/>
      <c r="M156" s="98"/>
      <c r="N156" s="98"/>
      <c r="O156" s="98"/>
      <c r="P156" s="26">
        <v>75</v>
      </c>
      <c r="Q156" s="26">
        <v>80</v>
      </c>
      <c r="R156" s="26">
        <v>13</v>
      </c>
      <c r="S156" s="26">
        <v>13</v>
      </c>
      <c r="T156" s="26">
        <v>18</v>
      </c>
      <c r="U156" s="26">
        <v>1700</v>
      </c>
      <c r="V156" s="27" t="s">
        <v>1132</v>
      </c>
      <c r="W156" s="28"/>
      <c r="X156" s="4" t="s">
        <v>1133</v>
      </c>
    </row>
    <row r="157" spans="1:24" ht="15.75" customHeight="1">
      <c r="A157" s="25" t="s">
        <v>1134</v>
      </c>
      <c r="B157" s="10"/>
      <c r="C157" s="10"/>
      <c r="D157" s="11">
        <v>7</v>
      </c>
      <c r="E157" s="11">
        <v>10</v>
      </c>
      <c r="F157" s="94"/>
      <c r="G157" s="94"/>
      <c r="H157" s="82"/>
      <c r="I157" s="82"/>
      <c r="J157" s="82"/>
      <c r="K157" s="82"/>
      <c r="L157" s="98"/>
      <c r="M157" s="98"/>
      <c r="N157" s="98"/>
      <c r="O157" s="98"/>
      <c r="P157" s="26">
        <v>104</v>
      </c>
      <c r="Q157" s="26">
        <v>110</v>
      </c>
      <c r="R157" s="26">
        <v>16</v>
      </c>
      <c r="S157" s="26">
        <v>16</v>
      </c>
      <c r="T157" s="26">
        <v>24</v>
      </c>
      <c r="U157" s="26">
        <v>2400</v>
      </c>
      <c r="V157" s="27" t="s">
        <v>1135</v>
      </c>
      <c r="W157" s="28"/>
      <c r="X157" s="4" t="s">
        <v>1136</v>
      </c>
    </row>
    <row r="158" spans="1:24" ht="15.75" customHeight="1">
      <c r="A158" s="25" t="s">
        <v>1137</v>
      </c>
      <c r="B158" s="10"/>
      <c r="C158" s="10"/>
      <c r="D158" s="11">
        <v>8</v>
      </c>
      <c r="E158" s="11">
        <v>11</v>
      </c>
      <c r="F158" s="94"/>
      <c r="G158" s="94"/>
      <c r="H158" s="82"/>
      <c r="I158" s="82"/>
      <c r="J158" s="82"/>
      <c r="K158" s="82"/>
      <c r="L158" s="98"/>
      <c r="M158" s="98"/>
      <c r="N158" s="98"/>
      <c r="O158" s="98"/>
      <c r="P158" s="26">
        <v>133</v>
      </c>
      <c r="Q158" s="26">
        <v>140</v>
      </c>
      <c r="R158" s="26">
        <v>18</v>
      </c>
      <c r="S158" s="26">
        <v>18</v>
      </c>
      <c r="T158" s="26">
        <v>30</v>
      </c>
      <c r="U158" s="26">
        <v>3200</v>
      </c>
      <c r="V158" s="27" t="s">
        <v>1138</v>
      </c>
      <c r="W158" s="28" t="s">
        <v>94</v>
      </c>
      <c r="X158" s="4" t="s">
        <v>1139</v>
      </c>
    </row>
    <row r="159" spans="1:24" ht="15.75" customHeight="1">
      <c r="A159" s="25" t="s">
        <v>1140</v>
      </c>
      <c r="B159" s="10"/>
      <c r="C159" s="10"/>
      <c r="D159" s="11">
        <v>9</v>
      </c>
      <c r="E159" s="11">
        <v>12</v>
      </c>
      <c r="F159" s="94"/>
      <c r="G159" s="94"/>
      <c r="H159" s="82"/>
      <c r="I159" s="82"/>
      <c r="J159" s="82"/>
      <c r="K159" s="82"/>
      <c r="L159" s="98"/>
      <c r="M159" s="98"/>
      <c r="N159" s="98"/>
      <c r="O159" s="98"/>
      <c r="P159" s="26">
        <v>161</v>
      </c>
      <c r="Q159" s="26">
        <v>169</v>
      </c>
      <c r="R159" s="26">
        <v>21</v>
      </c>
      <c r="S159" s="26">
        <v>21</v>
      </c>
      <c r="T159" s="26">
        <v>36</v>
      </c>
      <c r="U159" s="26">
        <v>4100</v>
      </c>
      <c r="V159" s="27" t="s">
        <v>1141</v>
      </c>
      <c r="W159" s="28"/>
      <c r="X159" s="4" t="s">
        <v>1142</v>
      </c>
    </row>
    <row r="160" spans="1:24" ht="15.75" customHeight="1">
      <c r="A160" s="25" t="s">
        <v>1143</v>
      </c>
      <c r="B160" s="10"/>
      <c r="C160" s="10"/>
      <c r="D160" s="11">
        <v>10</v>
      </c>
      <c r="E160" s="11">
        <v>13</v>
      </c>
      <c r="F160" s="94"/>
      <c r="G160" s="94"/>
      <c r="H160" s="82"/>
      <c r="I160" s="82"/>
      <c r="J160" s="82"/>
      <c r="K160" s="82"/>
      <c r="L160" s="98"/>
      <c r="M160" s="98"/>
      <c r="N160" s="98"/>
      <c r="O160" s="98"/>
      <c r="P160" s="26">
        <v>187</v>
      </c>
      <c r="Q160" s="26">
        <v>196</v>
      </c>
      <c r="R160" s="26">
        <v>25</v>
      </c>
      <c r="S160" s="26">
        <v>25</v>
      </c>
      <c r="T160" s="26">
        <v>42</v>
      </c>
      <c r="U160" s="26">
        <v>5100</v>
      </c>
      <c r="V160" s="27">
        <v>2847</v>
      </c>
      <c r="W160" s="28"/>
      <c r="X160" s="4" t="s">
        <v>1144</v>
      </c>
    </row>
    <row r="161" spans="1:23" ht="15.75" customHeight="1">
      <c r="A161" s="25" t="s">
        <v>1145</v>
      </c>
      <c r="B161" s="10"/>
      <c r="C161" s="10"/>
      <c r="D161" s="11">
        <v>11</v>
      </c>
      <c r="E161" s="11">
        <v>14</v>
      </c>
      <c r="F161" s="94"/>
      <c r="G161" s="94"/>
      <c r="H161" s="82"/>
      <c r="I161" s="82"/>
      <c r="J161" s="82"/>
      <c r="K161" s="82"/>
      <c r="L161" s="98"/>
      <c r="M161" s="98"/>
      <c r="N161" s="98"/>
      <c r="O161" s="98"/>
      <c r="P161" s="26">
        <v>213</v>
      </c>
      <c r="Q161" s="26">
        <v>223</v>
      </c>
      <c r="R161" s="26">
        <v>30</v>
      </c>
      <c r="S161" s="26">
        <v>30</v>
      </c>
      <c r="T161" s="26">
        <v>48</v>
      </c>
      <c r="U161" s="26">
        <v>6200</v>
      </c>
      <c r="V161" s="27" t="s">
        <v>1146</v>
      </c>
      <c r="W161" s="28"/>
    </row>
    <row r="162" spans="1:24" ht="15.75" customHeight="1">
      <c r="A162" s="25" t="s">
        <v>1147</v>
      </c>
      <c r="B162" s="10"/>
      <c r="C162" s="10"/>
      <c r="D162" s="11">
        <v>12</v>
      </c>
      <c r="E162" s="11">
        <v>15</v>
      </c>
      <c r="F162" s="94"/>
      <c r="G162" s="94"/>
      <c r="H162" s="82"/>
      <c r="I162" s="82"/>
      <c r="J162" s="82"/>
      <c r="K162" s="82"/>
      <c r="L162" s="98"/>
      <c r="M162" s="98"/>
      <c r="N162" s="98"/>
      <c r="O162" s="98"/>
      <c r="P162" s="26">
        <v>239</v>
      </c>
      <c r="Q162" s="26">
        <v>250</v>
      </c>
      <c r="R162" s="26">
        <v>36</v>
      </c>
      <c r="S162" s="26">
        <v>36</v>
      </c>
      <c r="T162" s="26">
        <v>54</v>
      </c>
      <c r="U162" s="26">
        <v>7500</v>
      </c>
      <c r="V162" s="27" t="s">
        <v>1148</v>
      </c>
      <c r="W162" s="33">
        <f>'uID''s'!G325</f>
        <v>2127</v>
      </c>
      <c r="X162" s="4" t="s">
        <v>1127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E1">
      <selection activeCell="A18" sqref="A18"/>
    </sheetView>
  </sheetViews>
  <sheetFormatPr defaultColWidth="9.140625" defaultRowHeight="14.25" customHeight="1"/>
  <cols>
    <col min="1" max="1" width="37.421875" style="3" customWidth="1"/>
    <col min="2" max="5" width="8.421875" style="3" customWidth="1"/>
    <col min="6" max="15" width="4.421875" style="3" customWidth="1"/>
    <col min="16" max="17" width="6.7109375" style="3" customWidth="1"/>
    <col min="18" max="18" width="8.421875" style="3" customWidth="1"/>
    <col min="19" max="19" width="7.421875" style="3" customWidth="1"/>
    <col min="20" max="20" width="8.7109375" style="3" customWidth="1"/>
    <col min="21" max="25" width="8.421875" style="3" customWidth="1"/>
    <col min="26" max="27" width="7.7109375" style="3" customWidth="1"/>
    <col min="28" max="64" width="8.421875" style="3" customWidth="1"/>
    <col min="65" max="16384" width="8.7109375" style="5" customWidth="1"/>
  </cols>
  <sheetData>
    <row r="1" spans="1:28" ht="15" customHeight="1">
      <c r="A1" s="20" t="s">
        <v>38</v>
      </c>
      <c r="B1" s="6" t="s">
        <v>609</v>
      </c>
      <c r="C1" s="6" t="s">
        <v>610</v>
      </c>
      <c r="D1" s="6" t="s">
        <v>72</v>
      </c>
      <c r="E1" s="6" t="s">
        <v>1149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303</v>
      </c>
      <c r="Q1" s="6" t="s">
        <v>62</v>
      </c>
      <c r="R1" s="6" t="s">
        <v>828</v>
      </c>
      <c r="S1" s="6" t="s">
        <v>149</v>
      </c>
      <c r="T1" s="6" t="s">
        <v>623</v>
      </c>
      <c r="U1" s="6" t="s">
        <v>63</v>
      </c>
      <c r="V1" s="6" t="s">
        <v>624</v>
      </c>
      <c r="W1" s="6" t="s">
        <v>77</v>
      </c>
      <c r="X1" s="6" t="s">
        <v>13</v>
      </c>
      <c r="Y1" s="6" t="s">
        <v>14</v>
      </c>
      <c r="Z1" s="6" t="s">
        <v>16</v>
      </c>
      <c r="AA1" s="6" t="s">
        <v>17</v>
      </c>
      <c r="AB1" s="4"/>
    </row>
    <row r="2" spans="1:28" ht="15.75" customHeight="1">
      <c r="A2" s="25" t="s">
        <v>1150</v>
      </c>
      <c r="B2" s="10">
        <v>0</v>
      </c>
      <c r="C2" s="10">
        <v>0</v>
      </c>
      <c r="D2" s="11">
        <v>9</v>
      </c>
      <c r="E2" s="11">
        <v>14</v>
      </c>
      <c r="F2" s="81"/>
      <c r="G2" s="81"/>
      <c r="H2" s="82"/>
      <c r="I2" s="82"/>
      <c r="J2" s="82">
        <v>1</v>
      </c>
      <c r="K2" s="82">
        <v>1</v>
      </c>
      <c r="L2" s="83"/>
      <c r="M2" s="83"/>
      <c r="N2" s="83"/>
      <c r="O2" s="83"/>
      <c r="P2" s="26"/>
      <c r="Q2" s="26"/>
      <c r="R2" s="26"/>
      <c r="S2" s="26"/>
      <c r="T2" s="26"/>
      <c r="U2" s="26"/>
      <c r="V2" s="26">
        <v>7</v>
      </c>
      <c r="W2" s="26">
        <v>10</v>
      </c>
      <c r="X2" s="28">
        <v>2</v>
      </c>
      <c r="Y2" s="28">
        <v>45</v>
      </c>
      <c r="Z2" s="27">
        <v>1541</v>
      </c>
      <c r="AA2" s="10">
        <v>5</v>
      </c>
      <c r="AB2" s="17">
        <f aca="true" t="shared" si="0" ref="AB2:AB3">(B2+C2)/2</f>
        <v>0</v>
      </c>
    </row>
    <row r="3" spans="1:28" ht="15.75" customHeight="1">
      <c r="A3" s="25" t="s">
        <v>1151</v>
      </c>
      <c r="B3" s="10">
        <v>1</v>
      </c>
      <c r="C3" s="10">
        <v>1</v>
      </c>
      <c r="D3" s="11">
        <v>12</v>
      </c>
      <c r="E3" s="11">
        <v>14</v>
      </c>
      <c r="F3" s="81"/>
      <c r="G3" s="81"/>
      <c r="H3" s="82"/>
      <c r="I3" s="82"/>
      <c r="J3" s="82"/>
      <c r="K3" s="82"/>
      <c r="L3" s="83"/>
      <c r="M3" s="83"/>
      <c r="N3" s="83"/>
      <c r="O3" s="83"/>
      <c r="P3" s="26">
        <v>23</v>
      </c>
      <c r="Q3" s="26">
        <v>25</v>
      </c>
      <c r="R3" s="26"/>
      <c r="S3" s="26"/>
      <c r="T3" s="26"/>
      <c r="U3" s="26"/>
      <c r="V3" s="26">
        <v>21</v>
      </c>
      <c r="W3" s="26">
        <v>25</v>
      </c>
      <c r="X3" s="28">
        <v>7</v>
      </c>
      <c r="Y3" s="28">
        <v>105</v>
      </c>
      <c r="Z3" s="27">
        <v>1970</v>
      </c>
      <c r="AA3" s="10"/>
      <c r="AB3" s="17">
        <f t="shared" si="0"/>
        <v>1</v>
      </c>
    </row>
    <row r="4" spans="1:28" ht="15.75" customHeight="1">
      <c r="A4" s="32" t="s">
        <v>1152</v>
      </c>
      <c r="B4" s="10">
        <v>-1</v>
      </c>
      <c r="C4" s="10">
        <v>-1</v>
      </c>
      <c r="D4" s="11">
        <v>10</v>
      </c>
      <c r="E4" s="11">
        <v>13</v>
      </c>
      <c r="F4" s="81">
        <v>1</v>
      </c>
      <c r="G4" s="81">
        <v>2</v>
      </c>
      <c r="H4" s="82"/>
      <c r="I4" s="82"/>
      <c r="J4" s="82"/>
      <c r="K4" s="82"/>
      <c r="L4" s="83"/>
      <c r="M4" s="83"/>
      <c r="N4" s="83"/>
      <c r="O4" s="83"/>
      <c r="P4" s="26">
        <v>29</v>
      </c>
      <c r="Q4" s="26">
        <v>33</v>
      </c>
      <c r="R4" s="26"/>
      <c r="S4" s="26"/>
      <c r="T4" s="26"/>
      <c r="U4" s="26"/>
      <c r="V4" s="26">
        <v>28</v>
      </c>
      <c r="W4" s="26">
        <v>33</v>
      </c>
      <c r="X4" s="28">
        <v>11</v>
      </c>
      <c r="Y4" s="28">
        <v>165</v>
      </c>
      <c r="Z4" s="27">
        <v>2051</v>
      </c>
      <c r="AA4" s="10"/>
      <c r="AB4" s="17"/>
    </row>
    <row r="5" spans="1:28" ht="15.75" customHeight="1">
      <c r="A5" s="25" t="s">
        <v>1153</v>
      </c>
      <c r="B5" s="10">
        <v>2</v>
      </c>
      <c r="C5" s="10">
        <v>2</v>
      </c>
      <c r="D5" s="11">
        <v>11</v>
      </c>
      <c r="E5" s="11">
        <v>15</v>
      </c>
      <c r="F5" s="81"/>
      <c r="G5" s="81"/>
      <c r="H5" s="82"/>
      <c r="I5" s="82"/>
      <c r="J5" s="82"/>
      <c r="K5" s="82"/>
      <c r="L5" s="83"/>
      <c r="M5" s="83"/>
      <c r="N5" s="83"/>
      <c r="O5" s="83"/>
      <c r="P5" s="26"/>
      <c r="Q5" s="26"/>
      <c r="R5" s="26"/>
      <c r="S5" s="26"/>
      <c r="T5" s="26">
        <v>22</v>
      </c>
      <c r="U5" s="26">
        <v>25</v>
      </c>
      <c r="V5" s="26">
        <v>17</v>
      </c>
      <c r="W5" s="26">
        <v>20</v>
      </c>
      <c r="X5" s="28">
        <v>8</v>
      </c>
      <c r="Y5" s="28">
        <v>110</v>
      </c>
      <c r="Z5" s="27">
        <v>1497</v>
      </c>
      <c r="AA5" s="10"/>
      <c r="AB5" s="17">
        <f aca="true" t="shared" si="1" ref="AB5:AB18">(B5+C5)/2</f>
        <v>2</v>
      </c>
    </row>
    <row r="6" spans="1:28" ht="15.75" customHeight="1">
      <c r="A6" s="25" t="s">
        <v>1154</v>
      </c>
      <c r="B6" s="10">
        <v>3</v>
      </c>
      <c r="C6" s="10">
        <v>3</v>
      </c>
      <c r="D6" s="11">
        <v>12</v>
      </c>
      <c r="E6" s="11">
        <v>16</v>
      </c>
      <c r="F6" s="81"/>
      <c r="G6" s="81"/>
      <c r="H6" s="82"/>
      <c r="I6" s="82"/>
      <c r="J6" s="82"/>
      <c r="K6" s="82"/>
      <c r="L6" s="83"/>
      <c r="M6" s="83"/>
      <c r="N6" s="83"/>
      <c r="O6" s="83"/>
      <c r="P6" s="26">
        <v>37</v>
      </c>
      <c r="Q6" s="26">
        <v>40</v>
      </c>
      <c r="R6" s="26"/>
      <c r="S6" s="26"/>
      <c r="T6" s="26">
        <v>27</v>
      </c>
      <c r="U6" s="26">
        <v>30</v>
      </c>
      <c r="V6" s="26"/>
      <c r="W6" s="26"/>
      <c r="X6" s="28">
        <v>12</v>
      </c>
      <c r="Y6" s="28">
        <v>275</v>
      </c>
      <c r="Z6" s="27">
        <v>1542</v>
      </c>
      <c r="AA6" s="10"/>
      <c r="AB6" s="17">
        <f t="shared" si="1"/>
        <v>3</v>
      </c>
    </row>
    <row r="7" spans="1:28" ht="15.75" customHeight="1">
      <c r="A7" s="25" t="s">
        <v>1155</v>
      </c>
      <c r="B7" s="10">
        <v>4</v>
      </c>
      <c r="C7" s="10">
        <v>5</v>
      </c>
      <c r="D7" s="11">
        <v>13</v>
      </c>
      <c r="E7" s="11">
        <v>17</v>
      </c>
      <c r="F7" s="81">
        <v>1</v>
      </c>
      <c r="G7" s="81">
        <v>1</v>
      </c>
      <c r="H7" s="82"/>
      <c r="I7" s="82"/>
      <c r="J7" s="82"/>
      <c r="K7" s="82"/>
      <c r="L7" s="83"/>
      <c r="M7" s="83"/>
      <c r="N7" s="83"/>
      <c r="O7" s="83"/>
      <c r="P7" s="26">
        <v>52</v>
      </c>
      <c r="Q7" s="26">
        <v>55</v>
      </c>
      <c r="R7" s="26"/>
      <c r="S7" s="26"/>
      <c r="T7" s="26"/>
      <c r="U7" s="26"/>
      <c r="V7" s="26">
        <v>37</v>
      </c>
      <c r="W7" s="26">
        <v>40</v>
      </c>
      <c r="X7" s="28">
        <v>16</v>
      </c>
      <c r="Y7" s="28">
        <v>500</v>
      </c>
      <c r="Z7" s="27">
        <v>1556</v>
      </c>
      <c r="AA7" s="10"/>
      <c r="AB7" s="17">
        <f t="shared" si="1"/>
        <v>4.5</v>
      </c>
    </row>
    <row r="8" spans="1:28" ht="15.75" customHeight="1">
      <c r="A8" s="25" t="s">
        <v>1156</v>
      </c>
      <c r="B8" s="10">
        <v>8</v>
      </c>
      <c r="C8" s="10">
        <v>10</v>
      </c>
      <c r="D8" s="11">
        <v>15</v>
      </c>
      <c r="E8" s="11">
        <v>19</v>
      </c>
      <c r="F8" s="81">
        <v>1</v>
      </c>
      <c r="G8" s="81">
        <v>2</v>
      </c>
      <c r="H8" s="82"/>
      <c r="I8" s="82"/>
      <c r="J8" s="82"/>
      <c r="K8" s="82"/>
      <c r="L8" s="83"/>
      <c r="M8" s="83"/>
      <c r="N8" s="83"/>
      <c r="O8" s="83"/>
      <c r="P8" s="26">
        <v>82</v>
      </c>
      <c r="Q8" s="26">
        <v>85</v>
      </c>
      <c r="R8" s="26"/>
      <c r="S8" s="26"/>
      <c r="T8" s="26"/>
      <c r="U8" s="26"/>
      <c r="V8" s="26">
        <v>57</v>
      </c>
      <c r="W8" s="26">
        <v>60</v>
      </c>
      <c r="X8" s="28">
        <v>24</v>
      </c>
      <c r="Y8" s="28">
        <v>900</v>
      </c>
      <c r="Z8" s="27">
        <v>1544</v>
      </c>
      <c r="AA8" s="10"/>
      <c r="AB8" s="17">
        <f t="shared" si="1"/>
        <v>9</v>
      </c>
    </row>
    <row r="9" spans="1:28" ht="15.75" customHeight="1">
      <c r="A9" s="32" t="s">
        <v>1157</v>
      </c>
      <c r="B9" s="10">
        <v>3</v>
      </c>
      <c r="C9" s="10">
        <v>4</v>
      </c>
      <c r="D9" s="11">
        <v>15</v>
      </c>
      <c r="E9" s="11">
        <v>19</v>
      </c>
      <c r="F9" s="81">
        <v>2</v>
      </c>
      <c r="G9" s="81">
        <v>2</v>
      </c>
      <c r="H9" s="82"/>
      <c r="I9" s="82"/>
      <c r="J9" s="82"/>
      <c r="K9" s="82"/>
      <c r="L9" s="83"/>
      <c r="M9" s="83"/>
      <c r="N9" s="83"/>
      <c r="O9" s="83"/>
      <c r="P9" s="26">
        <v>96</v>
      </c>
      <c r="Q9" s="26">
        <v>100</v>
      </c>
      <c r="R9" s="26"/>
      <c r="S9" s="26"/>
      <c r="T9" s="26"/>
      <c r="U9" s="26"/>
      <c r="V9" s="26"/>
      <c r="W9" s="26"/>
      <c r="X9" s="28">
        <v>26</v>
      </c>
      <c r="Y9" s="28">
        <v>1200</v>
      </c>
      <c r="Z9" s="27">
        <v>2233</v>
      </c>
      <c r="AA9" s="10"/>
      <c r="AB9" s="17">
        <f t="shared" si="1"/>
        <v>3.5</v>
      </c>
    </row>
    <row r="10" spans="1:28" ht="15.75" customHeight="1">
      <c r="A10" s="25" t="s">
        <v>1158</v>
      </c>
      <c r="B10" s="10">
        <v>12</v>
      </c>
      <c r="C10" s="10">
        <v>14</v>
      </c>
      <c r="D10" s="11">
        <v>17</v>
      </c>
      <c r="E10" s="11">
        <v>22</v>
      </c>
      <c r="F10" s="81">
        <v>2</v>
      </c>
      <c r="G10" s="81">
        <v>2</v>
      </c>
      <c r="H10" s="82"/>
      <c r="I10" s="82"/>
      <c r="J10" s="82"/>
      <c r="K10" s="82"/>
      <c r="L10" s="83"/>
      <c r="M10" s="83"/>
      <c r="N10" s="83"/>
      <c r="O10" s="83"/>
      <c r="P10" s="26">
        <v>112</v>
      </c>
      <c r="Q10" s="26">
        <v>115</v>
      </c>
      <c r="R10" s="26"/>
      <c r="S10" s="26"/>
      <c r="T10" s="26"/>
      <c r="U10" s="26"/>
      <c r="V10" s="26">
        <v>77</v>
      </c>
      <c r="W10" s="26">
        <v>80</v>
      </c>
      <c r="X10" s="28">
        <v>32</v>
      </c>
      <c r="Y10" s="28">
        <v>1300</v>
      </c>
      <c r="Z10" s="27">
        <v>1548</v>
      </c>
      <c r="AA10" s="10">
        <f>'uID''s'!$G$255</f>
        <v>2057</v>
      </c>
      <c r="AB10" s="17">
        <f t="shared" si="1"/>
        <v>13</v>
      </c>
    </row>
    <row r="11" spans="1:28" ht="15.75" customHeight="1">
      <c r="A11" s="25" t="s">
        <v>1159</v>
      </c>
      <c r="B11" s="10">
        <v>15</v>
      </c>
      <c r="C11" s="10">
        <v>17</v>
      </c>
      <c r="D11" s="11">
        <v>19</v>
      </c>
      <c r="E11" s="11">
        <v>24</v>
      </c>
      <c r="F11" s="81">
        <v>2</v>
      </c>
      <c r="G11" s="81">
        <v>3</v>
      </c>
      <c r="H11" s="82"/>
      <c r="I11" s="82"/>
      <c r="J11" s="82"/>
      <c r="K11" s="82"/>
      <c r="L11" s="83"/>
      <c r="M11" s="83"/>
      <c r="N11" s="83"/>
      <c r="O11" s="83"/>
      <c r="P11" s="26">
        <v>137</v>
      </c>
      <c r="Q11" s="26">
        <v>140</v>
      </c>
      <c r="R11" s="26"/>
      <c r="S11" s="26"/>
      <c r="T11" s="26"/>
      <c r="U11" s="26"/>
      <c r="V11" s="26">
        <v>92</v>
      </c>
      <c r="W11" s="26">
        <v>95</v>
      </c>
      <c r="X11" s="28">
        <v>38</v>
      </c>
      <c r="Y11" s="28">
        <v>1600</v>
      </c>
      <c r="Z11" s="27">
        <v>2431</v>
      </c>
      <c r="AA11" s="10"/>
      <c r="AB11" s="17">
        <f t="shared" si="1"/>
        <v>16</v>
      </c>
    </row>
    <row r="12" spans="1:28" ht="15.75" customHeight="1">
      <c r="A12" s="32" t="s">
        <v>1160</v>
      </c>
      <c r="B12" s="10">
        <v>12</v>
      </c>
      <c r="C12" s="10">
        <v>13</v>
      </c>
      <c r="D12" s="11">
        <v>20</v>
      </c>
      <c r="E12" s="11">
        <v>25</v>
      </c>
      <c r="F12" s="81">
        <v>3</v>
      </c>
      <c r="G12" s="81">
        <v>3</v>
      </c>
      <c r="H12" s="82">
        <v>1</v>
      </c>
      <c r="I12" s="82">
        <v>1</v>
      </c>
      <c r="J12" s="82">
        <v>2</v>
      </c>
      <c r="K12" s="82">
        <v>3</v>
      </c>
      <c r="L12" s="83">
        <v>1</v>
      </c>
      <c r="M12" s="83">
        <v>1</v>
      </c>
      <c r="N12" s="83">
        <v>2</v>
      </c>
      <c r="O12" s="83">
        <v>3</v>
      </c>
      <c r="P12" s="26">
        <v>131</v>
      </c>
      <c r="Q12" s="26">
        <v>135</v>
      </c>
      <c r="R12" s="26"/>
      <c r="S12" s="26"/>
      <c r="T12" s="26">
        <v>131</v>
      </c>
      <c r="U12" s="26">
        <v>135</v>
      </c>
      <c r="V12" s="26"/>
      <c r="W12" s="26"/>
      <c r="X12" s="28">
        <v>39</v>
      </c>
      <c r="Y12" s="28">
        <v>1400</v>
      </c>
      <c r="Z12" s="27">
        <v>2052</v>
      </c>
      <c r="AA12" s="108">
        <f>'uID''s'!G270</f>
        <v>2072</v>
      </c>
      <c r="AB12" s="17">
        <f t="shared" si="1"/>
        <v>12.5</v>
      </c>
    </row>
    <row r="13" spans="1:28" ht="15.75" customHeight="1">
      <c r="A13" s="25" t="s">
        <v>1161</v>
      </c>
      <c r="B13" s="10">
        <v>18</v>
      </c>
      <c r="C13" s="10">
        <v>20</v>
      </c>
      <c r="D13" s="11">
        <v>21</v>
      </c>
      <c r="E13" s="11">
        <v>25</v>
      </c>
      <c r="F13" s="81">
        <v>3</v>
      </c>
      <c r="G13" s="81">
        <v>3</v>
      </c>
      <c r="H13" s="82"/>
      <c r="I13" s="82"/>
      <c r="J13" s="82"/>
      <c r="K13" s="82"/>
      <c r="L13" s="83"/>
      <c r="M13" s="83"/>
      <c r="N13" s="83"/>
      <c r="O13" s="83"/>
      <c r="P13" s="26">
        <v>157</v>
      </c>
      <c r="Q13" s="26">
        <v>160</v>
      </c>
      <c r="R13" s="26"/>
      <c r="S13" s="26"/>
      <c r="T13" s="26"/>
      <c r="U13" s="26"/>
      <c r="V13" s="26">
        <v>107</v>
      </c>
      <c r="W13" s="26">
        <v>110</v>
      </c>
      <c r="X13" s="28">
        <v>47</v>
      </c>
      <c r="Y13" s="28">
        <v>1900</v>
      </c>
      <c r="Z13" s="27">
        <v>1465</v>
      </c>
      <c r="AA13" s="10"/>
      <c r="AB13" s="17">
        <f t="shared" si="1"/>
        <v>19</v>
      </c>
    </row>
    <row r="14" spans="1:28" ht="15.75" customHeight="1">
      <c r="A14" s="32" t="s">
        <v>1162</v>
      </c>
      <c r="B14" s="10">
        <v>25</v>
      </c>
      <c r="C14" s="10">
        <v>27</v>
      </c>
      <c r="D14" s="11">
        <v>23</v>
      </c>
      <c r="E14" s="11">
        <v>27</v>
      </c>
      <c r="F14" s="81">
        <v>2</v>
      </c>
      <c r="G14" s="81">
        <v>2</v>
      </c>
      <c r="H14" s="82">
        <v>1</v>
      </c>
      <c r="I14" s="82">
        <v>2</v>
      </c>
      <c r="J14" s="82">
        <v>2</v>
      </c>
      <c r="K14" s="82">
        <v>3</v>
      </c>
      <c r="L14" s="83"/>
      <c r="M14" s="83"/>
      <c r="N14" s="83"/>
      <c r="O14" s="83"/>
      <c r="P14" s="26">
        <v>171</v>
      </c>
      <c r="Q14" s="26">
        <v>175</v>
      </c>
      <c r="R14" s="26"/>
      <c r="S14" s="26"/>
      <c r="T14" s="26">
        <v>96</v>
      </c>
      <c r="U14" s="26">
        <v>100</v>
      </c>
      <c r="V14" s="26"/>
      <c r="W14" s="26"/>
      <c r="X14" s="28">
        <v>54</v>
      </c>
      <c r="Y14" s="28">
        <v>2000</v>
      </c>
      <c r="Z14" s="27">
        <v>138</v>
      </c>
      <c r="AA14" s="10"/>
      <c r="AB14" s="17">
        <f t="shared" si="1"/>
        <v>26</v>
      </c>
    </row>
    <row r="15" spans="1:28" ht="15.75" customHeight="1">
      <c r="A15" s="32" t="s">
        <v>1163</v>
      </c>
      <c r="B15" s="10">
        <v>21</v>
      </c>
      <c r="C15" s="10">
        <v>22</v>
      </c>
      <c r="D15" s="11">
        <v>21</v>
      </c>
      <c r="E15" s="11">
        <v>26</v>
      </c>
      <c r="F15" s="81">
        <v>3</v>
      </c>
      <c r="G15" s="81">
        <v>4</v>
      </c>
      <c r="H15" s="82">
        <v>1</v>
      </c>
      <c r="I15" s="82">
        <v>2</v>
      </c>
      <c r="J15" s="82">
        <v>3</v>
      </c>
      <c r="K15" s="82">
        <v>4</v>
      </c>
      <c r="L15" s="83"/>
      <c r="M15" s="83"/>
      <c r="N15" s="83"/>
      <c r="O15" s="83"/>
      <c r="P15" s="26">
        <v>176</v>
      </c>
      <c r="Q15" s="26">
        <v>180</v>
      </c>
      <c r="R15" s="26"/>
      <c r="S15" s="26"/>
      <c r="T15" s="26"/>
      <c r="U15" s="26"/>
      <c r="V15" s="26">
        <v>116</v>
      </c>
      <c r="W15" s="26">
        <v>120</v>
      </c>
      <c r="X15" s="28">
        <v>53</v>
      </c>
      <c r="Y15" s="28">
        <v>2200</v>
      </c>
      <c r="Z15" s="27">
        <v>2050</v>
      </c>
      <c r="AA15" s="108">
        <f>'uID''s'!G353</f>
        <v>2155</v>
      </c>
      <c r="AB15" s="17">
        <f t="shared" si="1"/>
        <v>21.5</v>
      </c>
    </row>
    <row r="16" spans="1:28" ht="15.75" customHeight="1">
      <c r="A16" s="32" t="s">
        <v>1164</v>
      </c>
      <c r="B16" s="10">
        <v>12</v>
      </c>
      <c r="C16" s="10">
        <v>14</v>
      </c>
      <c r="D16" s="11">
        <v>20</v>
      </c>
      <c r="E16" s="11">
        <v>24</v>
      </c>
      <c r="F16" s="81">
        <v>3</v>
      </c>
      <c r="G16" s="81">
        <v>4</v>
      </c>
      <c r="H16" s="82"/>
      <c r="I16" s="82"/>
      <c r="J16" s="82"/>
      <c r="K16" s="82"/>
      <c r="L16" s="83"/>
      <c r="M16" s="83"/>
      <c r="N16" s="83"/>
      <c r="O16" s="83"/>
      <c r="P16" s="26">
        <v>141</v>
      </c>
      <c r="Q16" s="26">
        <v>150</v>
      </c>
      <c r="R16" s="26"/>
      <c r="S16" s="26"/>
      <c r="T16" s="26"/>
      <c r="U16" s="26"/>
      <c r="V16" s="26"/>
      <c r="W16" s="26"/>
      <c r="X16" s="28">
        <v>60</v>
      </c>
      <c r="Y16" s="28">
        <v>2150</v>
      </c>
      <c r="Z16" s="27">
        <v>1558</v>
      </c>
      <c r="AA16" s="10"/>
      <c r="AB16" s="17">
        <f t="shared" si="1"/>
        <v>13</v>
      </c>
    </row>
    <row r="17" spans="1:28" ht="15.75" customHeight="1">
      <c r="A17" s="25" t="s">
        <v>1165</v>
      </c>
      <c r="B17" s="10">
        <v>21</v>
      </c>
      <c r="C17" s="10">
        <v>23</v>
      </c>
      <c r="D17" s="11">
        <v>23</v>
      </c>
      <c r="E17" s="11">
        <v>28</v>
      </c>
      <c r="F17" s="81">
        <v>3</v>
      </c>
      <c r="G17" s="81">
        <v>4</v>
      </c>
      <c r="H17" s="82"/>
      <c r="I17" s="82"/>
      <c r="J17" s="82"/>
      <c r="K17" s="82"/>
      <c r="L17" s="83"/>
      <c r="M17" s="83"/>
      <c r="N17" s="83"/>
      <c r="O17" s="83"/>
      <c r="P17" s="26">
        <v>187</v>
      </c>
      <c r="Q17" s="26">
        <v>190</v>
      </c>
      <c r="R17" s="26"/>
      <c r="S17" s="26"/>
      <c r="T17" s="26"/>
      <c r="U17" s="26"/>
      <c r="V17" s="26">
        <v>127</v>
      </c>
      <c r="W17" s="26">
        <v>130</v>
      </c>
      <c r="X17" s="28">
        <v>57</v>
      </c>
      <c r="Y17" s="28">
        <v>2300</v>
      </c>
      <c r="Z17" s="27">
        <v>1545</v>
      </c>
      <c r="AA17" s="10">
        <f>'uID''s'!G284</f>
        <v>2086</v>
      </c>
      <c r="AB17" s="17">
        <f t="shared" si="1"/>
        <v>22</v>
      </c>
    </row>
    <row r="18" spans="1:28" ht="15.75" customHeight="1">
      <c r="A18" s="25" t="s">
        <v>1166</v>
      </c>
      <c r="B18" s="10">
        <v>23</v>
      </c>
      <c r="C18" s="10">
        <v>25</v>
      </c>
      <c r="D18" s="11">
        <v>24</v>
      </c>
      <c r="E18" s="11">
        <v>30</v>
      </c>
      <c r="F18" s="81">
        <v>4</v>
      </c>
      <c r="G18" s="81">
        <v>4</v>
      </c>
      <c r="H18" s="82"/>
      <c r="I18" s="82"/>
      <c r="J18" s="82"/>
      <c r="K18" s="82"/>
      <c r="L18" s="83"/>
      <c r="M18" s="83"/>
      <c r="N18" s="83"/>
      <c r="O18" s="83"/>
      <c r="P18" s="26">
        <v>217</v>
      </c>
      <c r="Q18" s="26">
        <v>220</v>
      </c>
      <c r="R18" s="26"/>
      <c r="S18" s="26"/>
      <c r="T18" s="26"/>
      <c r="U18" s="26"/>
      <c r="V18" s="26">
        <v>137</v>
      </c>
      <c r="W18" s="26">
        <v>140</v>
      </c>
      <c r="X18" s="28">
        <v>62</v>
      </c>
      <c r="Y18" s="28">
        <v>2500</v>
      </c>
      <c r="Z18" s="27">
        <v>1546</v>
      </c>
      <c r="AA18" s="10"/>
      <c r="AB18" s="17">
        <f t="shared" si="1"/>
        <v>24</v>
      </c>
    </row>
    <row r="20" spans="1:15" ht="14.25" customHeight="1">
      <c r="A20" s="20" t="s">
        <v>1167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28" ht="15" customHeight="1">
      <c r="A21" s="25" t="s">
        <v>1168</v>
      </c>
      <c r="B21" s="10">
        <v>6</v>
      </c>
      <c r="C21" s="10">
        <v>8</v>
      </c>
      <c r="D21" s="11">
        <v>14</v>
      </c>
      <c r="E21" s="11">
        <v>18</v>
      </c>
      <c r="F21" s="81">
        <v>1</v>
      </c>
      <c r="G21" s="81">
        <v>1</v>
      </c>
      <c r="H21" s="94"/>
      <c r="I21" s="94"/>
      <c r="J21" s="94"/>
      <c r="K21" s="94"/>
      <c r="L21" s="94"/>
      <c r="M21" s="94"/>
      <c r="N21" s="94"/>
      <c r="O21" s="94"/>
      <c r="P21" s="26">
        <v>57</v>
      </c>
      <c r="Q21" s="26">
        <v>60</v>
      </c>
      <c r="R21" s="26"/>
      <c r="S21" s="26"/>
      <c r="T21" s="26">
        <v>67</v>
      </c>
      <c r="U21" s="26">
        <v>70</v>
      </c>
      <c r="V21" s="26"/>
      <c r="W21" s="26"/>
      <c r="X21" s="28">
        <v>20</v>
      </c>
      <c r="Y21" s="28">
        <v>700</v>
      </c>
      <c r="Z21" s="27">
        <v>2433</v>
      </c>
      <c r="AA21" s="10"/>
      <c r="AB21" s="17">
        <f aca="true" t="shared" si="2" ref="AB21:AB25">(B21+C21)/2</f>
        <v>7</v>
      </c>
    </row>
    <row r="22" spans="1:28" ht="15" customHeight="1">
      <c r="A22" s="25" t="s">
        <v>1169</v>
      </c>
      <c r="B22" s="10">
        <v>10</v>
      </c>
      <c r="C22" s="10">
        <v>12</v>
      </c>
      <c r="D22" s="11">
        <v>16</v>
      </c>
      <c r="E22" s="11">
        <v>20</v>
      </c>
      <c r="F22" s="81">
        <v>1</v>
      </c>
      <c r="G22" s="81">
        <v>2</v>
      </c>
      <c r="H22" s="94"/>
      <c r="I22" s="94"/>
      <c r="J22" s="94"/>
      <c r="K22" s="94"/>
      <c r="L22" s="94"/>
      <c r="M22" s="94"/>
      <c r="N22" s="94"/>
      <c r="O22" s="94"/>
      <c r="P22" s="26">
        <v>67</v>
      </c>
      <c r="Q22" s="26">
        <v>70</v>
      </c>
      <c r="R22" s="26"/>
      <c r="S22" s="26"/>
      <c r="T22" s="26">
        <v>97</v>
      </c>
      <c r="U22" s="26">
        <v>100</v>
      </c>
      <c r="V22" s="26"/>
      <c r="W22" s="26"/>
      <c r="X22" s="28">
        <v>28</v>
      </c>
      <c r="Y22" s="28">
        <v>1100</v>
      </c>
      <c r="Z22" s="27">
        <v>1547</v>
      </c>
      <c r="AA22" s="10">
        <f>'uID''s'!$G$256</f>
        <v>2058</v>
      </c>
      <c r="AB22" s="17">
        <f t="shared" si="2"/>
        <v>11</v>
      </c>
    </row>
    <row r="23" spans="1:28" ht="15" customHeight="1">
      <c r="A23" s="25" t="s">
        <v>1170</v>
      </c>
      <c r="B23" s="10">
        <v>14</v>
      </c>
      <c r="C23" s="10">
        <v>15</v>
      </c>
      <c r="D23" s="11">
        <v>18</v>
      </c>
      <c r="E23" s="11">
        <v>23</v>
      </c>
      <c r="F23" s="81">
        <v>2</v>
      </c>
      <c r="G23" s="81">
        <v>2</v>
      </c>
      <c r="H23" s="94"/>
      <c r="I23" s="94"/>
      <c r="J23" s="94"/>
      <c r="K23" s="94"/>
      <c r="L23" s="94"/>
      <c r="M23" s="94"/>
      <c r="N23" s="94"/>
      <c r="O23" s="94"/>
      <c r="P23" s="26"/>
      <c r="Q23" s="26"/>
      <c r="R23" s="26"/>
      <c r="S23" s="26"/>
      <c r="T23" s="26">
        <v>127</v>
      </c>
      <c r="U23" s="26">
        <v>130</v>
      </c>
      <c r="V23" s="26">
        <v>87</v>
      </c>
      <c r="W23" s="26">
        <v>90</v>
      </c>
      <c r="X23" s="28">
        <v>37</v>
      </c>
      <c r="Y23" s="28">
        <v>1500</v>
      </c>
      <c r="Z23" s="27">
        <v>1557</v>
      </c>
      <c r="AA23" s="10"/>
      <c r="AB23" s="17">
        <f t="shared" si="2"/>
        <v>14.5</v>
      </c>
    </row>
    <row r="24" spans="1:28" ht="15" customHeight="1">
      <c r="A24" s="25" t="s">
        <v>1171</v>
      </c>
      <c r="B24" s="10">
        <v>16</v>
      </c>
      <c r="C24" s="10">
        <v>18</v>
      </c>
      <c r="D24" s="11">
        <v>20</v>
      </c>
      <c r="E24" s="11">
        <v>24</v>
      </c>
      <c r="F24" s="81">
        <v>2</v>
      </c>
      <c r="G24" s="81">
        <v>3</v>
      </c>
      <c r="H24" s="94"/>
      <c r="I24" s="94"/>
      <c r="J24" s="94"/>
      <c r="K24" s="94"/>
      <c r="L24" s="94"/>
      <c r="M24" s="94"/>
      <c r="N24" s="94"/>
      <c r="O24" s="94"/>
      <c r="P24" s="26">
        <v>97</v>
      </c>
      <c r="Q24" s="26">
        <v>100</v>
      </c>
      <c r="R24" s="26"/>
      <c r="S24" s="26"/>
      <c r="T24" s="26">
        <v>142</v>
      </c>
      <c r="U24" s="26">
        <v>145</v>
      </c>
      <c r="V24" s="26"/>
      <c r="W24" s="26"/>
      <c r="X24" s="28">
        <v>42</v>
      </c>
      <c r="Y24" s="28">
        <v>1700</v>
      </c>
      <c r="Z24" s="27">
        <v>2234</v>
      </c>
      <c r="AA24" s="10"/>
      <c r="AB24" s="17">
        <f t="shared" si="2"/>
        <v>17</v>
      </c>
    </row>
    <row r="25" spans="1:28" ht="15" customHeight="1">
      <c r="A25" s="25" t="s">
        <v>1172</v>
      </c>
      <c r="B25" s="10">
        <v>20</v>
      </c>
      <c r="C25" s="10">
        <v>22</v>
      </c>
      <c r="D25" s="11">
        <v>22</v>
      </c>
      <c r="E25" s="11">
        <v>26</v>
      </c>
      <c r="F25" s="81">
        <v>3</v>
      </c>
      <c r="G25" s="81">
        <v>3</v>
      </c>
      <c r="H25" s="94"/>
      <c r="I25" s="94"/>
      <c r="J25" s="94"/>
      <c r="K25" s="94"/>
      <c r="L25" s="94"/>
      <c r="M25" s="94"/>
      <c r="N25" s="94"/>
      <c r="O25" s="94"/>
      <c r="P25" s="26">
        <v>117</v>
      </c>
      <c r="Q25" s="26">
        <v>120</v>
      </c>
      <c r="R25" s="26"/>
      <c r="S25" s="26"/>
      <c r="T25" s="26">
        <v>172</v>
      </c>
      <c r="U25" s="26">
        <v>175</v>
      </c>
      <c r="V25" s="26"/>
      <c r="W25" s="26"/>
      <c r="X25" s="28">
        <v>52</v>
      </c>
      <c r="Y25" s="28">
        <v>2100</v>
      </c>
      <c r="Z25" s="27">
        <v>1464</v>
      </c>
      <c r="AA25" s="10">
        <f>'uID''s'!G285</f>
        <v>2087</v>
      </c>
      <c r="AB25" s="17">
        <f t="shared" si="2"/>
        <v>21</v>
      </c>
    </row>
    <row r="26" spans="6:15" ht="14.25" customHeight="1"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4.25" customHeight="1">
      <c r="A27" s="20" t="s">
        <v>1173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28" ht="15" customHeight="1">
      <c r="A28" s="32" t="s">
        <v>1174</v>
      </c>
      <c r="B28" s="10">
        <v>7</v>
      </c>
      <c r="C28" s="10">
        <v>9</v>
      </c>
      <c r="D28" s="11">
        <v>17</v>
      </c>
      <c r="E28" s="11">
        <v>21</v>
      </c>
      <c r="F28" s="81">
        <v>1</v>
      </c>
      <c r="G28" s="81">
        <v>1</v>
      </c>
      <c r="H28" s="94"/>
      <c r="I28" s="94"/>
      <c r="J28" s="94"/>
      <c r="K28" s="94"/>
      <c r="L28" s="94"/>
      <c r="M28" s="94"/>
      <c r="N28" s="94"/>
      <c r="O28" s="94"/>
      <c r="P28" s="26">
        <v>50</v>
      </c>
      <c r="Q28" s="26">
        <v>55</v>
      </c>
      <c r="R28" s="26"/>
      <c r="S28" s="26"/>
      <c r="T28" s="26"/>
      <c r="U28" s="26"/>
      <c r="V28" s="26">
        <v>35</v>
      </c>
      <c r="W28" s="26">
        <v>40</v>
      </c>
      <c r="X28" s="28">
        <v>9</v>
      </c>
      <c r="Y28" s="28">
        <v>375</v>
      </c>
      <c r="Z28" s="27">
        <v>1498</v>
      </c>
      <c r="AA28" s="10"/>
      <c r="AB28" s="101"/>
    </row>
    <row r="29" spans="1:28" ht="15" customHeight="1">
      <c r="A29" s="32" t="s">
        <v>1175</v>
      </c>
      <c r="B29" s="10">
        <v>10</v>
      </c>
      <c r="C29" s="10">
        <v>12</v>
      </c>
      <c r="D29" s="11">
        <v>19</v>
      </c>
      <c r="E29" s="11">
        <v>23</v>
      </c>
      <c r="F29" s="81">
        <v>1</v>
      </c>
      <c r="G29" s="81">
        <v>2</v>
      </c>
      <c r="H29" s="94"/>
      <c r="I29" s="94"/>
      <c r="J29" s="94"/>
      <c r="K29" s="94"/>
      <c r="L29" s="94"/>
      <c r="M29" s="94"/>
      <c r="N29" s="94"/>
      <c r="O29" s="94"/>
      <c r="P29" s="26">
        <v>65</v>
      </c>
      <c r="Q29" s="26">
        <v>70</v>
      </c>
      <c r="R29" s="26"/>
      <c r="S29" s="26"/>
      <c r="T29" s="26"/>
      <c r="U29" s="26"/>
      <c r="V29" s="26">
        <v>55</v>
      </c>
      <c r="W29" s="26">
        <v>60</v>
      </c>
      <c r="X29" s="28">
        <v>13</v>
      </c>
      <c r="Y29" s="28">
        <v>775</v>
      </c>
      <c r="Z29" s="27">
        <v>1463</v>
      </c>
      <c r="AA29" s="10">
        <f>'uID''s'!G348</f>
        <v>2150</v>
      </c>
      <c r="AB29" s="101"/>
    </row>
    <row r="30" spans="1:28" ht="15" customHeight="1">
      <c r="A30" s="32" t="s">
        <v>1176</v>
      </c>
      <c r="B30" s="10">
        <v>13</v>
      </c>
      <c r="C30" s="10">
        <v>15</v>
      </c>
      <c r="D30" s="11">
        <v>21</v>
      </c>
      <c r="E30" s="11">
        <v>25</v>
      </c>
      <c r="F30" s="81">
        <v>2</v>
      </c>
      <c r="G30" s="81">
        <v>2</v>
      </c>
      <c r="H30" s="94"/>
      <c r="I30" s="94"/>
      <c r="J30" s="94"/>
      <c r="K30" s="94"/>
      <c r="L30" s="94"/>
      <c r="M30" s="94"/>
      <c r="N30" s="94"/>
      <c r="O30" s="94"/>
      <c r="P30" s="26">
        <v>90</v>
      </c>
      <c r="Q30" s="26">
        <v>95</v>
      </c>
      <c r="R30" s="26"/>
      <c r="S30" s="26"/>
      <c r="T30" s="26"/>
      <c r="U30" s="26"/>
      <c r="V30" s="26">
        <v>75</v>
      </c>
      <c r="W30" s="26">
        <v>80</v>
      </c>
      <c r="X30" s="28">
        <v>20</v>
      </c>
      <c r="Y30" s="28">
        <v>1125</v>
      </c>
      <c r="Z30" s="27">
        <v>1846</v>
      </c>
      <c r="AA30" s="10"/>
      <c r="AB30" s="101"/>
    </row>
    <row r="31" spans="1:28" ht="15" customHeight="1">
      <c r="A31" s="32" t="s">
        <v>1177</v>
      </c>
      <c r="B31" s="10">
        <v>16</v>
      </c>
      <c r="C31" s="10">
        <v>18</v>
      </c>
      <c r="D31" s="11">
        <v>23</v>
      </c>
      <c r="E31" s="11">
        <v>27</v>
      </c>
      <c r="F31" s="81">
        <v>2</v>
      </c>
      <c r="G31" s="81">
        <v>3</v>
      </c>
      <c r="H31" s="94"/>
      <c r="I31" s="94"/>
      <c r="J31" s="94"/>
      <c r="K31" s="94"/>
      <c r="L31" s="94"/>
      <c r="M31" s="94"/>
      <c r="N31" s="94"/>
      <c r="O31" s="94"/>
      <c r="P31" s="26">
        <v>110</v>
      </c>
      <c r="Q31" s="26">
        <v>120</v>
      </c>
      <c r="R31" s="26"/>
      <c r="S31" s="26"/>
      <c r="T31" s="26"/>
      <c r="U31" s="26"/>
      <c r="V31" s="26">
        <v>90</v>
      </c>
      <c r="W31" s="26">
        <v>100</v>
      </c>
      <c r="X31" s="28">
        <v>30</v>
      </c>
      <c r="Y31" s="28">
        <v>1375</v>
      </c>
      <c r="Z31" s="27">
        <v>1488</v>
      </c>
      <c r="AA31" s="108">
        <f>'uID''s'!G387</f>
        <v>2189</v>
      </c>
      <c r="AB31" s="101"/>
    </row>
    <row r="32" spans="1:28" ht="15" customHeight="1">
      <c r="A32" s="32" t="s">
        <v>1178</v>
      </c>
      <c r="B32" s="10">
        <v>19</v>
      </c>
      <c r="C32" s="10">
        <v>21</v>
      </c>
      <c r="D32" s="11">
        <v>25</v>
      </c>
      <c r="E32" s="11">
        <v>29</v>
      </c>
      <c r="F32" s="81">
        <v>3</v>
      </c>
      <c r="G32" s="81">
        <v>3</v>
      </c>
      <c r="H32" s="94"/>
      <c r="I32" s="94"/>
      <c r="J32" s="94"/>
      <c r="K32" s="94"/>
      <c r="L32" s="94"/>
      <c r="M32" s="94"/>
      <c r="N32" s="94"/>
      <c r="O32" s="94"/>
      <c r="P32" s="26">
        <v>135</v>
      </c>
      <c r="Q32" s="26">
        <v>145</v>
      </c>
      <c r="R32" s="26"/>
      <c r="S32" s="26"/>
      <c r="T32" s="26"/>
      <c r="U32" s="26"/>
      <c r="V32" s="26">
        <v>115</v>
      </c>
      <c r="W32" s="26">
        <v>125</v>
      </c>
      <c r="X32" s="28">
        <v>40</v>
      </c>
      <c r="Y32" s="28">
        <v>1575</v>
      </c>
      <c r="Z32" s="27">
        <v>1585</v>
      </c>
      <c r="AA32" s="10" t="s">
        <v>94</v>
      </c>
      <c r="AB32" s="101"/>
    </row>
    <row r="33" spans="1:28" ht="15" customHeight="1">
      <c r="A33" s="32" t="s">
        <v>1179</v>
      </c>
      <c r="B33" s="10">
        <v>22</v>
      </c>
      <c r="C33" s="10">
        <v>24</v>
      </c>
      <c r="D33" s="11">
        <v>27</v>
      </c>
      <c r="E33" s="11">
        <v>31</v>
      </c>
      <c r="F33" s="81">
        <v>3</v>
      </c>
      <c r="G33" s="81">
        <v>4</v>
      </c>
      <c r="H33" s="94"/>
      <c r="I33" s="94"/>
      <c r="J33" s="94"/>
      <c r="K33" s="94"/>
      <c r="L33" s="94"/>
      <c r="M33" s="94"/>
      <c r="N33" s="94"/>
      <c r="O33" s="94"/>
      <c r="P33" s="26">
        <v>160</v>
      </c>
      <c r="Q33" s="26">
        <v>170</v>
      </c>
      <c r="R33" s="26"/>
      <c r="S33" s="26"/>
      <c r="T33" s="26"/>
      <c r="U33" s="26"/>
      <c r="V33" s="26">
        <v>140</v>
      </c>
      <c r="W33" s="26">
        <v>150</v>
      </c>
      <c r="X33" s="28">
        <v>45</v>
      </c>
      <c r="Y33" s="28">
        <v>1825</v>
      </c>
      <c r="Z33" s="27">
        <v>414</v>
      </c>
      <c r="AA33" s="10"/>
      <c r="AB33" s="101"/>
    </row>
    <row r="34" spans="1:28" ht="15" customHeight="1">
      <c r="A34" s="32" t="s">
        <v>1180</v>
      </c>
      <c r="B34" s="10">
        <v>25</v>
      </c>
      <c r="C34" s="10">
        <v>27</v>
      </c>
      <c r="D34" s="11">
        <v>29</v>
      </c>
      <c r="E34" s="11">
        <v>33</v>
      </c>
      <c r="F34" s="81">
        <v>4</v>
      </c>
      <c r="G34" s="81">
        <v>4</v>
      </c>
      <c r="H34" s="94"/>
      <c r="I34" s="94"/>
      <c r="J34" s="94"/>
      <c r="K34" s="94"/>
      <c r="L34" s="94"/>
      <c r="M34" s="94"/>
      <c r="N34" s="94"/>
      <c r="O34" s="94"/>
      <c r="P34" s="26">
        <v>185</v>
      </c>
      <c r="Q34" s="26">
        <v>195</v>
      </c>
      <c r="R34" s="26"/>
      <c r="S34" s="26"/>
      <c r="T34" s="26"/>
      <c r="U34" s="26"/>
      <c r="V34" s="26">
        <v>165</v>
      </c>
      <c r="W34" s="26">
        <v>175</v>
      </c>
      <c r="X34" s="28">
        <v>50</v>
      </c>
      <c r="Y34" s="28">
        <v>2425</v>
      </c>
      <c r="Z34" s="27">
        <v>1560</v>
      </c>
      <c r="AA34" s="10"/>
      <c r="AB34" s="101"/>
    </row>
    <row r="35" spans="1:31" ht="15" customHeight="1">
      <c r="A35" s="32" t="s">
        <v>1181</v>
      </c>
      <c r="B35" s="10">
        <v>28</v>
      </c>
      <c r="C35" s="10">
        <v>30</v>
      </c>
      <c r="D35" s="11">
        <v>31</v>
      </c>
      <c r="E35" s="11">
        <v>35</v>
      </c>
      <c r="F35" s="81">
        <v>5</v>
      </c>
      <c r="G35" s="81">
        <v>5</v>
      </c>
      <c r="H35" s="94"/>
      <c r="I35" s="94"/>
      <c r="J35" s="94"/>
      <c r="K35" s="94"/>
      <c r="L35" s="94"/>
      <c r="M35" s="94"/>
      <c r="N35" s="94"/>
      <c r="O35" s="94"/>
      <c r="P35" s="26">
        <v>210</v>
      </c>
      <c r="Q35" s="26">
        <v>220</v>
      </c>
      <c r="R35" s="26"/>
      <c r="S35" s="26"/>
      <c r="T35" s="26"/>
      <c r="U35" s="26"/>
      <c r="V35" s="26">
        <v>190</v>
      </c>
      <c r="W35" s="26">
        <v>200</v>
      </c>
      <c r="X35" s="28">
        <v>60</v>
      </c>
      <c r="Y35" s="28">
        <v>3225</v>
      </c>
      <c r="Z35" s="27">
        <v>2834</v>
      </c>
      <c r="AA35" s="10" t="s">
        <v>94</v>
      </c>
      <c r="AB35" s="101"/>
      <c r="AD35" s="101"/>
      <c r="AE35" s="109"/>
    </row>
    <row r="36" spans="30:31" ht="14.25" customHeight="1">
      <c r="AD36" s="101"/>
      <c r="AE36" s="109"/>
    </row>
    <row r="37" spans="1:15" ht="14.25" customHeight="1">
      <c r="A37" s="20" t="s">
        <v>1182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28" ht="15" customHeight="1">
      <c r="A38" s="110" t="s">
        <v>1183</v>
      </c>
      <c r="B38" s="10">
        <v>0</v>
      </c>
      <c r="C38" s="10">
        <v>0</v>
      </c>
      <c r="D38" s="11">
        <v>7</v>
      </c>
      <c r="E38" s="11">
        <v>12</v>
      </c>
      <c r="F38" s="81"/>
      <c r="G38" s="81"/>
      <c r="H38" s="94"/>
      <c r="I38" s="94"/>
      <c r="J38" s="94"/>
      <c r="K38" s="94"/>
      <c r="L38" s="94"/>
      <c r="M38" s="94"/>
      <c r="N38" s="94"/>
      <c r="O38" s="94"/>
      <c r="P38" s="26"/>
      <c r="Q38" s="26"/>
      <c r="R38" s="26">
        <v>16</v>
      </c>
      <c r="S38" s="26">
        <v>18</v>
      </c>
      <c r="T38" s="26"/>
      <c r="U38" s="26"/>
      <c r="V38" s="26"/>
      <c r="W38" s="26"/>
      <c r="X38" s="28">
        <v>1</v>
      </c>
      <c r="Y38" s="28">
        <v>80</v>
      </c>
      <c r="Z38" s="27">
        <v>2448</v>
      </c>
      <c r="AA38" s="10">
        <f>'uID''s'!G333</f>
        <v>2135</v>
      </c>
      <c r="AB38" s="101"/>
    </row>
    <row r="39" spans="1:28" ht="15" customHeight="1">
      <c r="A39" s="110" t="s">
        <v>1184</v>
      </c>
      <c r="B39" s="10">
        <v>1</v>
      </c>
      <c r="C39" s="10">
        <v>1</v>
      </c>
      <c r="D39" s="11">
        <v>8</v>
      </c>
      <c r="E39" s="11">
        <v>13</v>
      </c>
      <c r="F39" s="81"/>
      <c r="G39" s="81"/>
      <c r="H39" s="94"/>
      <c r="I39" s="94"/>
      <c r="J39" s="94"/>
      <c r="K39" s="94"/>
      <c r="L39" s="94"/>
      <c r="M39" s="94"/>
      <c r="N39" s="94"/>
      <c r="O39" s="94"/>
      <c r="P39" s="26"/>
      <c r="Q39" s="26"/>
      <c r="R39" s="26">
        <v>40</v>
      </c>
      <c r="S39" s="26">
        <v>44</v>
      </c>
      <c r="T39" s="26"/>
      <c r="U39" s="26"/>
      <c r="V39" s="26">
        <v>25</v>
      </c>
      <c r="W39" s="26">
        <v>29</v>
      </c>
      <c r="X39" s="28">
        <v>4</v>
      </c>
      <c r="Y39" s="28">
        <v>280</v>
      </c>
      <c r="Z39" s="27">
        <v>2449</v>
      </c>
      <c r="AA39" s="10"/>
      <c r="AB39" s="101"/>
    </row>
    <row r="40" spans="1:28" ht="15" customHeight="1">
      <c r="A40" s="110" t="s">
        <v>1185</v>
      </c>
      <c r="B40" s="10">
        <v>2</v>
      </c>
      <c r="C40" s="10">
        <v>3</v>
      </c>
      <c r="D40" s="11">
        <v>9</v>
      </c>
      <c r="E40" s="11">
        <v>14</v>
      </c>
      <c r="F40" s="81"/>
      <c r="G40" s="81"/>
      <c r="H40" s="94"/>
      <c r="I40" s="94"/>
      <c r="J40" s="94"/>
      <c r="K40" s="94"/>
      <c r="L40" s="94"/>
      <c r="M40" s="94"/>
      <c r="N40" s="94"/>
      <c r="O40" s="94"/>
      <c r="P40" s="26"/>
      <c r="Q40" s="26"/>
      <c r="R40" s="26">
        <v>68</v>
      </c>
      <c r="S40" s="26">
        <v>72</v>
      </c>
      <c r="T40" s="26"/>
      <c r="U40" s="26"/>
      <c r="V40" s="26">
        <v>38</v>
      </c>
      <c r="W40" s="26">
        <v>42</v>
      </c>
      <c r="X40" s="28">
        <v>10</v>
      </c>
      <c r="Y40" s="28">
        <v>600</v>
      </c>
      <c r="Z40" s="27">
        <v>2450</v>
      </c>
      <c r="AA40" s="10"/>
      <c r="AB40" s="101"/>
    </row>
    <row r="41" spans="1:28" ht="15" customHeight="1">
      <c r="A41" s="110" t="s">
        <v>1186</v>
      </c>
      <c r="B41" s="10">
        <v>4</v>
      </c>
      <c r="C41" s="10">
        <v>5</v>
      </c>
      <c r="D41" s="11">
        <v>10</v>
      </c>
      <c r="E41" s="11">
        <v>15</v>
      </c>
      <c r="F41" s="81"/>
      <c r="G41" s="81"/>
      <c r="H41" s="94"/>
      <c r="I41" s="94"/>
      <c r="J41" s="94"/>
      <c r="K41" s="94"/>
      <c r="L41" s="94"/>
      <c r="M41" s="94"/>
      <c r="N41" s="94"/>
      <c r="O41" s="94"/>
      <c r="P41" s="26"/>
      <c r="Q41" s="26"/>
      <c r="R41" s="26">
        <v>96</v>
      </c>
      <c r="S41" s="26">
        <v>100</v>
      </c>
      <c r="T41" s="26"/>
      <c r="U41" s="26"/>
      <c r="V41" s="26">
        <v>51</v>
      </c>
      <c r="W41" s="26">
        <v>55</v>
      </c>
      <c r="X41" s="28">
        <v>18</v>
      </c>
      <c r="Y41" s="28">
        <v>1000</v>
      </c>
      <c r="Z41" s="27">
        <v>2451</v>
      </c>
      <c r="AA41" s="10"/>
      <c r="AB41" s="101"/>
    </row>
    <row r="42" spans="1:28" ht="15" customHeight="1">
      <c r="A42" s="25" t="s">
        <v>1187</v>
      </c>
      <c r="B42" s="10">
        <v>7</v>
      </c>
      <c r="C42" s="10">
        <v>8</v>
      </c>
      <c r="D42" s="11">
        <v>11</v>
      </c>
      <c r="E42" s="11">
        <v>16</v>
      </c>
      <c r="F42" s="81">
        <v>1</v>
      </c>
      <c r="G42" s="81">
        <v>1</v>
      </c>
      <c r="H42" s="94"/>
      <c r="I42" s="94"/>
      <c r="J42" s="94"/>
      <c r="K42" s="94"/>
      <c r="L42" s="94"/>
      <c r="M42" s="94"/>
      <c r="N42" s="94"/>
      <c r="O42" s="94"/>
      <c r="P42" s="26"/>
      <c r="Q42" s="26"/>
      <c r="R42" s="26">
        <v>124</v>
      </c>
      <c r="S42" s="26">
        <v>128</v>
      </c>
      <c r="T42" s="26"/>
      <c r="U42" s="26"/>
      <c r="V42" s="26">
        <v>64</v>
      </c>
      <c r="W42" s="26">
        <v>68</v>
      </c>
      <c r="X42" s="28">
        <v>28</v>
      </c>
      <c r="Y42" s="28">
        <v>1400</v>
      </c>
      <c r="Z42" s="27">
        <v>1555</v>
      </c>
      <c r="AA42" s="10" t="s">
        <v>94</v>
      </c>
      <c r="AB42" s="101"/>
    </row>
    <row r="43" spans="1:28" ht="15" customHeight="1">
      <c r="A43" s="25" t="s">
        <v>1188</v>
      </c>
      <c r="B43" s="10">
        <v>9</v>
      </c>
      <c r="C43" s="10">
        <v>10</v>
      </c>
      <c r="D43" s="11">
        <v>12</v>
      </c>
      <c r="E43" s="11">
        <v>17</v>
      </c>
      <c r="F43" s="81">
        <v>1</v>
      </c>
      <c r="G43" s="81">
        <v>2</v>
      </c>
      <c r="H43" s="94"/>
      <c r="I43" s="94"/>
      <c r="J43" s="94"/>
      <c r="K43" s="94"/>
      <c r="L43" s="94"/>
      <c r="M43" s="94"/>
      <c r="N43" s="94"/>
      <c r="O43" s="94"/>
      <c r="P43" s="26"/>
      <c r="Q43" s="26"/>
      <c r="R43" s="26">
        <v>152</v>
      </c>
      <c r="S43" s="26">
        <v>156</v>
      </c>
      <c r="T43" s="26"/>
      <c r="U43" s="26"/>
      <c r="V43" s="26">
        <v>77</v>
      </c>
      <c r="W43" s="26">
        <v>81</v>
      </c>
      <c r="X43" s="28">
        <v>38</v>
      </c>
      <c r="Y43" s="28">
        <v>1800</v>
      </c>
      <c r="Z43" s="27">
        <v>2452</v>
      </c>
      <c r="AA43" s="10"/>
      <c r="AB43" s="101"/>
    </row>
    <row r="44" spans="1:28" ht="15" customHeight="1">
      <c r="A44" s="25" t="s">
        <v>1189</v>
      </c>
      <c r="B44" s="10">
        <v>11</v>
      </c>
      <c r="C44" s="10">
        <v>12</v>
      </c>
      <c r="D44" s="11">
        <v>13</v>
      </c>
      <c r="E44" s="11">
        <v>18</v>
      </c>
      <c r="F44" s="81">
        <v>2</v>
      </c>
      <c r="G44" s="81">
        <v>2</v>
      </c>
      <c r="H44" s="94"/>
      <c r="I44" s="94"/>
      <c r="J44" s="94"/>
      <c r="K44" s="94"/>
      <c r="L44" s="94"/>
      <c r="M44" s="94"/>
      <c r="N44" s="94"/>
      <c r="O44" s="94"/>
      <c r="P44" s="26"/>
      <c r="Q44" s="26"/>
      <c r="R44" s="26">
        <v>180</v>
      </c>
      <c r="S44" s="26">
        <v>184</v>
      </c>
      <c r="T44" s="26"/>
      <c r="U44" s="26"/>
      <c r="V44" s="26">
        <v>90</v>
      </c>
      <c r="W44" s="26">
        <v>94</v>
      </c>
      <c r="X44" s="28">
        <v>48</v>
      </c>
      <c r="Y44" s="28">
        <v>2200</v>
      </c>
      <c r="Z44" s="27">
        <v>2453</v>
      </c>
      <c r="AA44" s="10"/>
      <c r="AB44" s="101"/>
    </row>
    <row r="45" spans="1:28" ht="15" customHeight="1">
      <c r="A45" s="111" t="s">
        <v>1190</v>
      </c>
      <c r="B45" s="10">
        <v>15</v>
      </c>
      <c r="C45" s="10">
        <v>17</v>
      </c>
      <c r="D45" s="11">
        <v>14</v>
      </c>
      <c r="E45" s="11">
        <v>19</v>
      </c>
      <c r="F45" s="81">
        <v>3</v>
      </c>
      <c r="G45" s="81">
        <v>3</v>
      </c>
      <c r="H45" s="94"/>
      <c r="I45" s="94"/>
      <c r="J45" s="94"/>
      <c r="K45" s="94"/>
      <c r="L45" s="94"/>
      <c r="M45" s="94"/>
      <c r="N45" s="94"/>
      <c r="O45" s="94"/>
      <c r="P45" s="26"/>
      <c r="Q45" s="26"/>
      <c r="R45" s="26">
        <v>208</v>
      </c>
      <c r="S45" s="26">
        <v>212</v>
      </c>
      <c r="T45" s="26"/>
      <c r="U45" s="26"/>
      <c r="V45" s="26">
        <v>103</v>
      </c>
      <c r="W45" s="26">
        <v>107</v>
      </c>
      <c r="X45" s="28">
        <v>58</v>
      </c>
      <c r="Y45" s="28">
        <v>2600</v>
      </c>
      <c r="Z45" s="27">
        <v>2454</v>
      </c>
      <c r="AA45" s="10"/>
      <c r="AB45" s="101"/>
    </row>
    <row r="46" spans="1:28" ht="15" customHeight="1">
      <c r="A46" s="111" t="s">
        <v>1191</v>
      </c>
      <c r="B46" s="10">
        <v>18</v>
      </c>
      <c r="C46" s="10">
        <v>20</v>
      </c>
      <c r="D46" s="11">
        <v>15</v>
      </c>
      <c r="E46" s="11">
        <v>20</v>
      </c>
      <c r="F46" s="81">
        <v>3</v>
      </c>
      <c r="G46" s="81">
        <v>3</v>
      </c>
      <c r="H46" s="94"/>
      <c r="I46" s="94"/>
      <c r="J46" s="94"/>
      <c r="K46" s="94"/>
      <c r="L46" s="94"/>
      <c r="M46" s="94"/>
      <c r="N46" s="94"/>
      <c r="O46" s="94"/>
      <c r="P46" s="26"/>
      <c r="Q46" s="26"/>
      <c r="R46" s="26">
        <v>236</v>
      </c>
      <c r="S46" s="26">
        <v>240</v>
      </c>
      <c r="T46" s="26"/>
      <c r="U46" s="26"/>
      <c r="V46" s="26">
        <v>116</v>
      </c>
      <c r="W46" s="26">
        <v>120</v>
      </c>
      <c r="X46" s="28">
        <v>63</v>
      </c>
      <c r="Y46" s="28">
        <v>3000</v>
      </c>
      <c r="Z46" s="27">
        <v>1549</v>
      </c>
      <c r="AA46" s="10">
        <f>'uID''s'!G318</f>
        <v>2120</v>
      </c>
      <c r="AB46" s="17">
        <f>(B46+C46)/2</f>
        <v>19</v>
      </c>
    </row>
    <row r="48" spans="1:15" ht="14.25" customHeight="1">
      <c r="A48" s="20" t="s">
        <v>756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28" ht="15" customHeight="1">
      <c r="A49" s="110" t="s">
        <v>1192</v>
      </c>
      <c r="B49" s="10">
        <v>1</v>
      </c>
      <c r="C49" s="10">
        <v>1</v>
      </c>
      <c r="D49" s="11">
        <v>9</v>
      </c>
      <c r="E49" s="11">
        <v>13</v>
      </c>
      <c r="F49" s="81"/>
      <c r="G49" s="81"/>
      <c r="H49" s="94"/>
      <c r="I49" s="94"/>
      <c r="J49" s="94"/>
      <c r="K49" s="94"/>
      <c r="L49" s="94"/>
      <c r="M49" s="94"/>
      <c r="N49" s="94"/>
      <c r="O49" s="94"/>
      <c r="P49" s="26"/>
      <c r="Q49" s="26"/>
      <c r="R49" s="26">
        <v>16</v>
      </c>
      <c r="S49" s="26">
        <v>18</v>
      </c>
      <c r="T49" s="26"/>
      <c r="U49" s="26"/>
      <c r="V49" s="26"/>
      <c r="W49" s="26"/>
      <c r="X49" s="28">
        <v>1</v>
      </c>
      <c r="Y49" s="28">
        <v>100</v>
      </c>
      <c r="Z49" s="27">
        <v>2457</v>
      </c>
      <c r="AA49" s="10" t="s">
        <v>94</v>
      </c>
      <c r="AB49" s="101"/>
    </row>
    <row r="50" spans="1:28" ht="15" customHeight="1">
      <c r="A50" s="25" t="s">
        <v>1193</v>
      </c>
      <c r="B50" s="10">
        <v>7</v>
      </c>
      <c r="C50" s="10">
        <v>8</v>
      </c>
      <c r="D50" s="11">
        <v>11</v>
      </c>
      <c r="E50" s="11">
        <v>16</v>
      </c>
      <c r="F50" s="81">
        <v>1</v>
      </c>
      <c r="G50" s="81">
        <v>1</v>
      </c>
      <c r="H50" s="94"/>
      <c r="I50" s="94"/>
      <c r="J50" s="94"/>
      <c r="K50" s="94"/>
      <c r="L50" s="94"/>
      <c r="M50" s="94"/>
      <c r="N50" s="94"/>
      <c r="O50" s="94"/>
      <c r="P50" s="26"/>
      <c r="Q50" s="26"/>
      <c r="R50" s="26">
        <v>124</v>
      </c>
      <c r="S50" s="26">
        <v>128</v>
      </c>
      <c r="T50" s="26"/>
      <c r="U50" s="26"/>
      <c r="V50" s="26"/>
      <c r="W50" s="26"/>
      <c r="X50" s="28">
        <v>28</v>
      </c>
      <c r="Y50" s="28">
        <v>1300</v>
      </c>
      <c r="Z50" s="27">
        <v>2459</v>
      </c>
      <c r="AA50" s="10" t="s">
        <v>94</v>
      </c>
      <c r="AB50" s="101"/>
    </row>
    <row r="51" spans="1:28" ht="15" customHeight="1">
      <c r="A51" s="111" t="s">
        <v>1194</v>
      </c>
      <c r="B51" s="10">
        <v>11</v>
      </c>
      <c r="C51" s="10">
        <v>13</v>
      </c>
      <c r="D51" s="11">
        <v>14</v>
      </c>
      <c r="E51" s="11">
        <v>19</v>
      </c>
      <c r="F51" s="81">
        <v>2</v>
      </c>
      <c r="G51" s="81">
        <v>2</v>
      </c>
      <c r="H51" s="94"/>
      <c r="I51" s="94"/>
      <c r="J51" s="94"/>
      <c r="K51" s="94"/>
      <c r="L51" s="94"/>
      <c r="M51" s="94"/>
      <c r="N51" s="94"/>
      <c r="O51" s="94"/>
      <c r="P51" s="26"/>
      <c r="Q51" s="26"/>
      <c r="R51" s="26">
        <v>208</v>
      </c>
      <c r="S51" s="26">
        <v>212</v>
      </c>
      <c r="T51" s="26"/>
      <c r="U51" s="26"/>
      <c r="V51" s="26"/>
      <c r="W51" s="26"/>
      <c r="X51" s="28">
        <v>58</v>
      </c>
      <c r="Y51" s="28">
        <v>2800</v>
      </c>
      <c r="Z51" s="27">
        <v>2460</v>
      </c>
      <c r="AA51" s="33">
        <f>'uID''s'!G389</f>
        <v>2191</v>
      </c>
      <c r="AB51" s="101"/>
    </row>
    <row r="53" spans="1:15" ht="14.25" customHeight="1">
      <c r="A53" s="20" t="s">
        <v>733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28" ht="15" customHeight="1">
      <c r="A54" s="110" t="s">
        <v>1195</v>
      </c>
      <c r="B54" s="10">
        <v>1</v>
      </c>
      <c r="C54" s="10">
        <v>1</v>
      </c>
      <c r="D54" s="11">
        <v>9</v>
      </c>
      <c r="E54" s="11">
        <v>13</v>
      </c>
      <c r="F54" s="81"/>
      <c r="G54" s="81"/>
      <c r="H54" s="94"/>
      <c r="I54" s="94"/>
      <c r="J54" s="94"/>
      <c r="K54" s="94"/>
      <c r="L54" s="94"/>
      <c r="M54" s="94"/>
      <c r="N54" s="94"/>
      <c r="O54" s="94"/>
      <c r="P54" s="26"/>
      <c r="Q54" s="26"/>
      <c r="R54" s="26">
        <v>16</v>
      </c>
      <c r="S54" s="26">
        <v>18</v>
      </c>
      <c r="T54" s="26"/>
      <c r="U54" s="26"/>
      <c r="V54" s="26"/>
      <c r="W54" s="26"/>
      <c r="X54" s="28">
        <v>1</v>
      </c>
      <c r="Y54" s="28">
        <v>100</v>
      </c>
      <c r="Z54" s="27">
        <v>2063</v>
      </c>
      <c r="AA54" s="10" t="s">
        <v>94</v>
      </c>
      <c r="AB54" s="101"/>
    </row>
    <row r="55" spans="1:28" ht="15" customHeight="1">
      <c r="A55" s="25" t="s">
        <v>1196</v>
      </c>
      <c r="B55" s="10">
        <v>8</v>
      </c>
      <c r="C55" s="10">
        <v>9</v>
      </c>
      <c r="D55" s="11">
        <v>11</v>
      </c>
      <c r="E55" s="11">
        <v>16</v>
      </c>
      <c r="F55" s="81">
        <v>1</v>
      </c>
      <c r="G55" s="81">
        <v>1</v>
      </c>
      <c r="H55" s="94"/>
      <c r="I55" s="94"/>
      <c r="J55" s="94"/>
      <c r="K55" s="94"/>
      <c r="L55" s="94"/>
      <c r="M55" s="94"/>
      <c r="N55" s="94"/>
      <c r="O55" s="94"/>
      <c r="P55" s="26"/>
      <c r="Q55" s="26"/>
      <c r="R55" s="26">
        <v>124</v>
      </c>
      <c r="S55" s="26">
        <v>128</v>
      </c>
      <c r="T55" s="26"/>
      <c r="U55" s="26"/>
      <c r="V55" s="26"/>
      <c r="W55" s="26"/>
      <c r="X55" s="28">
        <v>28</v>
      </c>
      <c r="Y55" s="28">
        <v>1300</v>
      </c>
      <c r="Z55" s="27">
        <v>1559</v>
      </c>
      <c r="AA55" s="10" t="s">
        <v>94</v>
      </c>
      <c r="AB55" s="101"/>
    </row>
    <row r="56" spans="1:28" ht="15" customHeight="1">
      <c r="A56" s="111" t="s">
        <v>1197</v>
      </c>
      <c r="B56" s="10">
        <v>17</v>
      </c>
      <c r="C56" s="10">
        <v>20</v>
      </c>
      <c r="D56" s="11">
        <v>14</v>
      </c>
      <c r="E56" s="11">
        <v>19</v>
      </c>
      <c r="F56" s="81">
        <v>3</v>
      </c>
      <c r="G56" s="81">
        <v>3</v>
      </c>
      <c r="H56" s="94"/>
      <c r="I56" s="94"/>
      <c r="J56" s="94"/>
      <c r="K56" s="94"/>
      <c r="L56" s="94"/>
      <c r="M56" s="94"/>
      <c r="N56" s="94"/>
      <c r="O56" s="94"/>
      <c r="P56" s="26"/>
      <c r="Q56" s="26"/>
      <c r="R56" s="26">
        <v>208</v>
      </c>
      <c r="S56" s="26">
        <v>212</v>
      </c>
      <c r="T56" s="26"/>
      <c r="U56" s="26"/>
      <c r="V56" s="26"/>
      <c r="W56" s="26"/>
      <c r="X56" s="28">
        <v>58</v>
      </c>
      <c r="Y56" s="28">
        <v>2800</v>
      </c>
      <c r="Z56" s="27">
        <v>2458</v>
      </c>
      <c r="AA56" s="33">
        <f>'uID''s'!G330</f>
        <v>2132</v>
      </c>
      <c r="AB56" s="101"/>
    </row>
    <row r="58" spans="1:15" ht="14.25" customHeight="1">
      <c r="A58" s="20" t="s">
        <v>721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28" ht="15" customHeight="1">
      <c r="A59" s="110" t="s">
        <v>1198</v>
      </c>
      <c r="B59" s="10">
        <v>1</v>
      </c>
      <c r="C59" s="10">
        <v>1</v>
      </c>
      <c r="D59" s="11">
        <v>9</v>
      </c>
      <c r="E59" s="11">
        <v>13</v>
      </c>
      <c r="F59" s="81"/>
      <c r="G59" s="81"/>
      <c r="H59" s="94"/>
      <c r="I59" s="94"/>
      <c r="J59" s="94"/>
      <c r="K59" s="94"/>
      <c r="L59" s="94"/>
      <c r="M59" s="94"/>
      <c r="N59" s="94"/>
      <c r="O59" s="94"/>
      <c r="P59" s="26"/>
      <c r="Q59" s="26"/>
      <c r="R59" s="26">
        <v>16</v>
      </c>
      <c r="S59" s="26">
        <v>18</v>
      </c>
      <c r="T59" s="26"/>
      <c r="U59" s="26"/>
      <c r="V59" s="26"/>
      <c r="W59" s="26"/>
      <c r="X59" s="28">
        <v>1</v>
      </c>
      <c r="Y59" s="28">
        <v>100</v>
      </c>
      <c r="Z59" s="27">
        <v>2456</v>
      </c>
      <c r="AA59" s="10" t="s">
        <v>94</v>
      </c>
      <c r="AB59" s="101"/>
    </row>
    <row r="60" spans="1:28" ht="15" customHeight="1">
      <c r="A60" s="25" t="s">
        <v>1199</v>
      </c>
      <c r="B60" s="10">
        <v>7</v>
      </c>
      <c r="C60" s="10">
        <v>8</v>
      </c>
      <c r="D60" s="11">
        <v>11</v>
      </c>
      <c r="E60" s="11">
        <v>16</v>
      </c>
      <c r="F60" s="81">
        <v>1</v>
      </c>
      <c r="G60" s="81">
        <v>1</v>
      </c>
      <c r="H60" s="94"/>
      <c r="I60" s="94"/>
      <c r="J60" s="94"/>
      <c r="K60" s="94"/>
      <c r="L60" s="94"/>
      <c r="M60" s="94"/>
      <c r="N60" s="94"/>
      <c r="O60" s="94"/>
      <c r="P60" s="26"/>
      <c r="Q60" s="26"/>
      <c r="R60" s="26">
        <v>124</v>
      </c>
      <c r="S60" s="26">
        <v>128</v>
      </c>
      <c r="T60" s="26"/>
      <c r="U60" s="26"/>
      <c r="V60" s="26"/>
      <c r="W60" s="26"/>
      <c r="X60" s="28">
        <v>28</v>
      </c>
      <c r="Y60" s="28">
        <v>1300</v>
      </c>
      <c r="Z60" s="27">
        <v>2056</v>
      </c>
      <c r="AA60" s="10" t="s">
        <v>94</v>
      </c>
      <c r="AB60" s="101"/>
    </row>
    <row r="61" spans="1:28" ht="15" customHeight="1">
      <c r="A61" s="111" t="s">
        <v>1200</v>
      </c>
      <c r="B61" s="10">
        <v>16</v>
      </c>
      <c r="C61" s="10">
        <v>19</v>
      </c>
      <c r="D61" s="11">
        <v>14</v>
      </c>
      <c r="E61" s="11">
        <v>19</v>
      </c>
      <c r="F61" s="81">
        <v>3</v>
      </c>
      <c r="G61" s="81">
        <v>3</v>
      </c>
      <c r="H61" s="94"/>
      <c r="I61" s="94"/>
      <c r="J61" s="94"/>
      <c r="K61" s="94"/>
      <c r="L61" s="94"/>
      <c r="M61" s="94"/>
      <c r="N61" s="94"/>
      <c r="O61" s="94"/>
      <c r="P61" s="26"/>
      <c r="Q61" s="26"/>
      <c r="R61" s="26">
        <v>208</v>
      </c>
      <c r="S61" s="26">
        <v>212</v>
      </c>
      <c r="T61" s="26"/>
      <c r="U61" s="26"/>
      <c r="V61" s="26"/>
      <c r="W61" s="26"/>
      <c r="X61" s="28">
        <v>58</v>
      </c>
      <c r="Y61" s="28">
        <v>2800</v>
      </c>
      <c r="Z61" s="27">
        <v>2455</v>
      </c>
      <c r="AA61" s="33">
        <f>'uID''s'!G364</f>
        <v>2166</v>
      </c>
      <c r="AB61" s="10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32" sqref="A32"/>
    </sheetView>
  </sheetViews>
  <sheetFormatPr defaultColWidth="9.140625" defaultRowHeight="14.25" customHeight="1"/>
  <cols>
    <col min="1" max="1" width="29.7109375" style="3" customWidth="1"/>
    <col min="2" max="5" width="8.421875" style="3" customWidth="1"/>
    <col min="6" max="15" width="4.421875" style="3" customWidth="1"/>
    <col min="16" max="64" width="8.421875" style="3" customWidth="1"/>
    <col min="65" max="16384" width="8.7109375" style="5" customWidth="1"/>
  </cols>
  <sheetData>
    <row r="1" spans="1:28" ht="15" customHeight="1">
      <c r="A1" s="6" t="s">
        <v>0</v>
      </c>
      <c r="B1" s="6" t="s">
        <v>609</v>
      </c>
      <c r="C1" s="6" t="s">
        <v>610</v>
      </c>
      <c r="D1" s="6" t="s">
        <v>72</v>
      </c>
      <c r="E1" s="6" t="s">
        <v>1149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74</v>
      </c>
      <c r="Q1" s="6" t="s">
        <v>62</v>
      </c>
      <c r="R1" s="6" t="s">
        <v>1201</v>
      </c>
      <c r="S1" s="6" t="s">
        <v>149</v>
      </c>
      <c r="T1" s="6" t="s">
        <v>75</v>
      </c>
      <c r="U1" s="6" t="s">
        <v>63</v>
      </c>
      <c r="V1" s="6" t="s">
        <v>76</v>
      </c>
      <c r="W1" s="6" t="s">
        <v>77</v>
      </c>
      <c r="X1" s="6" t="s">
        <v>13</v>
      </c>
      <c r="Y1" s="6" t="s">
        <v>14</v>
      </c>
      <c r="Z1" s="6" t="s">
        <v>16</v>
      </c>
      <c r="AA1" s="6" t="s">
        <v>17</v>
      </c>
      <c r="AB1" s="4"/>
    </row>
    <row r="2" ht="14.25" customHeight="1">
      <c r="A2" s="20" t="s">
        <v>1202</v>
      </c>
    </row>
    <row r="3" spans="1:28" ht="15.75" customHeight="1">
      <c r="A3" s="25" t="s">
        <v>1203</v>
      </c>
      <c r="B3" s="10">
        <v>1</v>
      </c>
      <c r="C3" s="10">
        <v>1</v>
      </c>
      <c r="D3" s="11">
        <v>15</v>
      </c>
      <c r="E3" s="11">
        <v>20</v>
      </c>
      <c r="F3" s="81"/>
      <c r="G3" s="81"/>
      <c r="H3" s="82"/>
      <c r="I3" s="82"/>
      <c r="J3" s="82"/>
      <c r="K3" s="82"/>
      <c r="L3" s="83"/>
      <c r="M3" s="83"/>
      <c r="N3" s="83"/>
      <c r="O3" s="83"/>
      <c r="P3" s="26"/>
      <c r="Q3" s="26"/>
      <c r="R3" s="26"/>
      <c r="S3" s="26"/>
      <c r="T3" s="26"/>
      <c r="U3" s="26"/>
      <c r="V3" s="26">
        <v>10</v>
      </c>
      <c r="W3" s="26">
        <v>13</v>
      </c>
      <c r="X3" s="26">
        <v>2</v>
      </c>
      <c r="Y3" s="26">
        <v>55</v>
      </c>
      <c r="Z3" s="27">
        <v>1532</v>
      </c>
      <c r="AA3" s="28">
        <v>4</v>
      </c>
      <c r="AB3" s="17">
        <f aca="true" t="shared" si="0" ref="AB3:AB10">(B3+C3)/2</f>
        <v>1</v>
      </c>
    </row>
    <row r="4" spans="1:28" ht="15.75" customHeight="1">
      <c r="A4" s="25" t="s">
        <v>1204</v>
      </c>
      <c r="B4" s="10">
        <v>2</v>
      </c>
      <c r="C4" s="10">
        <v>3</v>
      </c>
      <c r="D4" s="11">
        <v>16</v>
      </c>
      <c r="E4" s="11">
        <v>21</v>
      </c>
      <c r="F4" s="81"/>
      <c r="G4" s="81"/>
      <c r="H4" s="82">
        <v>1</v>
      </c>
      <c r="I4" s="82">
        <v>1</v>
      </c>
      <c r="J4" s="82">
        <v>1</v>
      </c>
      <c r="K4" s="82">
        <v>1</v>
      </c>
      <c r="L4" s="83"/>
      <c r="M4" s="83"/>
      <c r="N4" s="83"/>
      <c r="O4" s="83"/>
      <c r="P4" s="26">
        <v>32</v>
      </c>
      <c r="Q4" s="26">
        <v>35</v>
      </c>
      <c r="R4" s="26"/>
      <c r="S4" s="26"/>
      <c r="T4" s="26"/>
      <c r="U4" s="26"/>
      <c r="V4" s="26">
        <v>26</v>
      </c>
      <c r="W4" s="26">
        <v>28</v>
      </c>
      <c r="X4" s="26">
        <v>5</v>
      </c>
      <c r="Y4" s="26">
        <v>110</v>
      </c>
      <c r="Z4" s="27">
        <v>1921</v>
      </c>
      <c r="AA4" s="28"/>
      <c r="AB4" s="17">
        <f t="shared" si="0"/>
        <v>2.5</v>
      </c>
    </row>
    <row r="5" spans="1:28" ht="15.75" customHeight="1">
      <c r="A5" s="25" t="s">
        <v>1205</v>
      </c>
      <c r="B5" s="10">
        <v>4</v>
      </c>
      <c r="C5" s="10">
        <v>5</v>
      </c>
      <c r="D5" s="11">
        <v>21</v>
      </c>
      <c r="E5" s="11">
        <v>26</v>
      </c>
      <c r="F5" s="81"/>
      <c r="G5" s="81"/>
      <c r="H5" s="82">
        <v>1</v>
      </c>
      <c r="I5" s="82">
        <v>1</v>
      </c>
      <c r="J5" s="82">
        <v>1</v>
      </c>
      <c r="K5" s="82">
        <v>2</v>
      </c>
      <c r="L5" s="83"/>
      <c r="M5" s="83"/>
      <c r="N5" s="83"/>
      <c r="O5" s="83"/>
      <c r="P5" s="26">
        <v>52</v>
      </c>
      <c r="Q5" s="26">
        <v>55</v>
      </c>
      <c r="R5" s="26"/>
      <c r="S5" s="26"/>
      <c r="T5" s="26"/>
      <c r="U5" s="26"/>
      <c r="V5" s="26">
        <v>37</v>
      </c>
      <c r="W5" s="26">
        <v>40</v>
      </c>
      <c r="X5" s="26">
        <v>11</v>
      </c>
      <c r="Y5" s="26">
        <v>360</v>
      </c>
      <c r="Z5" s="27">
        <v>1911</v>
      </c>
      <c r="AA5" s="28"/>
      <c r="AB5" s="17">
        <f t="shared" si="0"/>
        <v>4.5</v>
      </c>
    </row>
    <row r="6" spans="1:28" ht="15.75" customHeight="1">
      <c r="A6" s="25" t="s">
        <v>1206</v>
      </c>
      <c r="B6" s="10">
        <v>7</v>
      </c>
      <c r="C6" s="10">
        <v>10</v>
      </c>
      <c r="D6" s="11">
        <v>25</v>
      </c>
      <c r="E6" s="11">
        <v>31</v>
      </c>
      <c r="F6" s="81"/>
      <c r="G6" s="81"/>
      <c r="H6" s="82">
        <v>1</v>
      </c>
      <c r="I6" s="82">
        <v>1</v>
      </c>
      <c r="J6" s="82">
        <v>2</v>
      </c>
      <c r="K6" s="82">
        <v>2</v>
      </c>
      <c r="L6" s="83"/>
      <c r="M6" s="83"/>
      <c r="N6" s="83"/>
      <c r="O6" s="83"/>
      <c r="P6" s="26">
        <v>77</v>
      </c>
      <c r="Q6" s="26">
        <v>80</v>
      </c>
      <c r="R6" s="26"/>
      <c r="S6" s="26"/>
      <c r="T6" s="26"/>
      <c r="U6" s="26"/>
      <c r="V6" s="26">
        <v>52</v>
      </c>
      <c r="W6" s="26">
        <v>55</v>
      </c>
      <c r="X6" s="26">
        <v>19</v>
      </c>
      <c r="Y6" s="26">
        <v>675</v>
      </c>
      <c r="Z6" s="27">
        <v>1551</v>
      </c>
      <c r="AA6" s="28"/>
      <c r="AB6" s="17">
        <f t="shared" si="0"/>
        <v>8.5</v>
      </c>
    </row>
    <row r="7" spans="1:28" ht="15.75" customHeight="1">
      <c r="A7" s="25" t="s">
        <v>1207</v>
      </c>
      <c r="B7" s="10">
        <v>12</v>
      </c>
      <c r="C7" s="10">
        <v>15</v>
      </c>
      <c r="D7" s="11">
        <v>27</v>
      </c>
      <c r="E7" s="11">
        <v>35</v>
      </c>
      <c r="F7" s="81">
        <v>1</v>
      </c>
      <c r="G7" s="81">
        <v>1</v>
      </c>
      <c r="H7" s="82">
        <v>2</v>
      </c>
      <c r="I7" s="82">
        <v>2</v>
      </c>
      <c r="J7" s="82">
        <v>2</v>
      </c>
      <c r="K7" s="82">
        <v>3</v>
      </c>
      <c r="L7" s="83"/>
      <c r="M7" s="83"/>
      <c r="N7" s="83"/>
      <c r="O7" s="83"/>
      <c r="P7" s="26">
        <v>112</v>
      </c>
      <c r="Q7" s="26">
        <v>115</v>
      </c>
      <c r="R7" s="26"/>
      <c r="S7" s="26"/>
      <c r="T7" s="26">
        <v>72</v>
      </c>
      <c r="U7" s="26">
        <v>75</v>
      </c>
      <c r="V7" s="26"/>
      <c r="W7" s="26"/>
      <c r="X7" s="26">
        <v>27</v>
      </c>
      <c r="Y7" s="26">
        <v>1050</v>
      </c>
      <c r="Z7" s="27">
        <v>1537</v>
      </c>
      <c r="AA7" s="28">
        <f>'uID''s'!G278</f>
        <v>2080</v>
      </c>
      <c r="AB7" s="17">
        <f t="shared" si="0"/>
        <v>13.5</v>
      </c>
    </row>
    <row r="8" spans="1:28" ht="15.75" customHeight="1">
      <c r="A8" s="25" t="s">
        <v>1208</v>
      </c>
      <c r="B8" s="10">
        <v>17</v>
      </c>
      <c r="C8" s="10">
        <v>20</v>
      </c>
      <c r="D8" s="11">
        <v>30</v>
      </c>
      <c r="E8" s="11">
        <v>40</v>
      </c>
      <c r="F8" s="81">
        <v>1</v>
      </c>
      <c r="G8" s="81">
        <v>1</v>
      </c>
      <c r="H8" s="82">
        <v>2</v>
      </c>
      <c r="I8" s="82">
        <v>2</v>
      </c>
      <c r="J8" s="82">
        <v>3</v>
      </c>
      <c r="K8" s="82">
        <v>3</v>
      </c>
      <c r="L8" s="83"/>
      <c r="M8" s="83"/>
      <c r="N8" s="83"/>
      <c r="O8" s="83"/>
      <c r="P8" s="26">
        <v>147</v>
      </c>
      <c r="Q8" s="26">
        <v>150</v>
      </c>
      <c r="R8" s="26"/>
      <c r="S8" s="26"/>
      <c r="T8" s="26"/>
      <c r="U8" s="26"/>
      <c r="V8" s="26">
        <v>92</v>
      </c>
      <c r="W8" s="26">
        <v>95</v>
      </c>
      <c r="X8" s="26">
        <v>36</v>
      </c>
      <c r="Y8" s="26">
        <v>1450</v>
      </c>
      <c r="Z8" s="27">
        <v>1552</v>
      </c>
      <c r="AA8" s="28"/>
      <c r="AB8" s="17">
        <f t="shared" si="0"/>
        <v>18.5</v>
      </c>
    </row>
    <row r="9" spans="1:28" ht="15.75" customHeight="1">
      <c r="A9" s="25" t="s">
        <v>1209</v>
      </c>
      <c r="B9" s="10">
        <v>22</v>
      </c>
      <c r="C9" s="10">
        <v>25</v>
      </c>
      <c r="D9" s="11">
        <v>33</v>
      </c>
      <c r="E9" s="11">
        <v>43</v>
      </c>
      <c r="F9" s="81">
        <v>2</v>
      </c>
      <c r="G9" s="81">
        <v>2</v>
      </c>
      <c r="H9" s="82">
        <v>3</v>
      </c>
      <c r="I9" s="82">
        <v>3</v>
      </c>
      <c r="J9" s="82">
        <v>3</v>
      </c>
      <c r="K9" s="82">
        <v>4</v>
      </c>
      <c r="L9" s="83"/>
      <c r="M9" s="83"/>
      <c r="N9" s="83"/>
      <c r="O9" s="83"/>
      <c r="P9" s="26">
        <v>182</v>
      </c>
      <c r="Q9" s="26">
        <v>185</v>
      </c>
      <c r="R9" s="26"/>
      <c r="S9" s="26"/>
      <c r="T9" s="26"/>
      <c r="U9" s="26"/>
      <c r="V9" s="26">
        <v>117</v>
      </c>
      <c r="W9" s="26">
        <v>120</v>
      </c>
      <c r="X9" s="26">
        <v>46</v>
      </c>
      <c r="Y9" s="26">
        <v>1850</v>
      </c>
      <c r="Z9" s="27">
        <v>1539</v>
      </c>
      <c r="AA9" s="33">
        <f>'uID''s'!G352</f>
        <v>2154</v>
      </c>
      <c r="AB9" s="17">
        <f t="shared" si="0"/>
        <v>23.5</v>
      </c>
    </row>
    <row r="10" spans="1:28" ht="15.75" customHeight="1">
      <c r="A10" s="25" t="s">
        <v>1210</v>
      </c>
      <c r="B10" s="10">
        <v>27</v>
      </c>
      <c r="C10" s="10">
        <v>30</v>
      </c>
      <c r="D10" s="11">
        <v>40</v>
      </c>
      <c r="E10" s="11">
        <v>50</v>
      </c>
      <c r="F10" s="81">
        <v>2</v>
      </c>
      <c r="G10" s="81">
        <v>2</v>
      </c>
      <c r="H10" s="82">
        <v>3</v>
      </c>
      <c r="I10" s="82">
        <v>3</v>
      </c>
      <c r="J10" s="82">
        <v>4</v>
      </c>
      <c r="K10" s="82">
        <v>4</v>
      </c>
      <c r="L10" s="83"/>
      <c r="M10" s="83"/>
      <c r="N10" s="83"/>
      <c r="O10" s="83"/>
      <c r="P10" s="26">
        <v>217</v>
      </c>
      <c r="Q10" s="26">
        <v>220</v>
      </c>
      <c r="R10" s="26"/>
      <c r="S10" s="26"/>
      <c r="T10" s="26"/>
      <c r="U10" s="26"/>
      <c r="V10" s="26">
        <v>147</v>
      </c>
      <c r="W10" s="26">
        <v>150</v>
      </c>
      <c r="X10" s="26">
        <v>56</v>
      </c>
      <c r="Y10" s="26">
        <v>2300</v>
      </c>
      <c r="Z10" s="27">
        <v>2475</v>
      </c>
      <c r="AA10" s="28">
        <f>'uID''s'!G290</f>
        <v>2092</v>
      </c>
      <c r="AB10" s="17">
        <f t="shared" si="0"/>
        <v>28.5</v>
      </c>
    </row>
    <row r="12" spans="1:15" ht="14.25" customHeight="1">
      <c r="A12" s="20" t="s">
        <v>817</v>
      </c>
      <c r="F12" s="80"/>
      <c r="G12" s="80"/>
      <c r="H12" s="85"/>
      <c r="I12" s="85"/>
      <c r="J12" s="85"/>
      <c r="K12" s="85"/>
      <c r="L12" s="85"/>
      <c r="M12" s="85"/>
      <c r="N12" s="85"/>
      <c r="O12" s="85"/>
    </row>
    <row r="13" spans="1:28" ht="15.75" customHeight="1">
      <c r="A13" s="32" t="s">
        <v>1211</v>
      </c>
      <c r="B13" s="10">
        <v>12</v>
      </c>
      <c r="C13" s="10">
        <v>15</v>
      </c>
      <c r="D13" s="11">
        <v>27</v>
      </c>
      <c r="E13" s="11">
        <v>35</v>
      </c>
      <c r="F13" s="81">
        <v>1</v>
      </c>
      <c r="G13" s="81">
        <v>1</v>
      </c>
      <c r="H13" s="82">
        <v>2</v>
      </c>
      <c r="I13" s="82">
        <v>2</v>
      </c>
      <c r="J13" s="82">
        <v>2</v>
      </c>
      <c r="K13" s="82">
        <v>3</v>
      </c>
      <c r="L13" s="83"/>
      <c r="M13" s="83"/>
      <c r="N13" s="83"/>
      <c r="O13" s="83"/>
      <c r="P13" s="26">
        <v>81</v>
      </c>
      <c r="Q13" s="26">
        <v>90</v>
      </c>
      <c r="R13" s="26"/>
      <c r="S13" s="26"/>
      <c r="T13" s="26">
        <v>116</v>
      </c>
      <c r="U13" s="26">
        <v>125</v>
      </c>
      <c r="V13" s="26"/>
      <c r="W13" s="26"/>
      <c r="X13" s="26">
        <v>26</v>
      </c>
      <c r="Y13" s="26">
        <v>900</v>
      </c>
      <c r="Z13" s="27">
        <v>2004</v>
      </c>
      <c r="AA13" s="28">
        <f>'uID''s'!G280</f>
        <v>2082</v>
      </c>
      <c r="AB13" s="17">
        <f aca="true" t="shared" si="1" ref="AB13:AB15">(B13+C13)/2</f>
        <v>13.5</v>
      </c>
    </row>
    <row r="14" spans="1:28" ht="15.75" customHeight="1">
      <c r="A14" s="32" t="s">
        <v>1212</v>
      </c>
      <c r="B14" s="10">
        <v>21</v>
      </c>
      <c r="C14" s="10">
        <v>24</v>
      </c>
      <c r="D14" s="11">
        <v>32</v>
      </c>
      <c r="E14" s="11">
        <v>40</v>
      </c>
      <c r="F14" s="81">
        <v>2</v>
      </c>
      <c r="G14" s="81">
        <v>2</v>
      </c>
      <c r="H14" s="82">
        <v>3</v>
      </c>
      <c r="I14" s="82">
        <v>3</v>
      </c>
      <c r="J14" s="82">
        <v>3</v>
      </c>
      <c r="K14" s="82">
        <v>4</v>
      </c>
      <c r="L14" s="83"/>
      <c r="M14" s="83"/>
      <c r="N14" s="83"/>
      <c r="O14" s="83"/>
      <c r="P14" s="26">
        <v>116</v>
      </c>
      <c r="Q14" s="26">
        <v>125</v>
      </c>
      <c r="R14" s="26"/>
      <c r="S14" s="26"/>
      <c r="T14" s="26">
        <v>176</v>
      </c>
      <c r="U14" s="26">
        <v>185</v>
      </c>
      <c r="V14" s="26"/>
      <c r="W14" s="26"/>
      <c r="X14" s="26">
        <v>45</v>
      </c>
      <c r="Y14" s="26">
        <v>1800</v>
      </c>
      <c r="Z14" s="27">
        <v>1722</v>
      </c>
      <c r="AA14" s="28"/>
      <c r="AB14" s="17">
        <f t="shared" si="1"/>
        <v>22.5</v>
      </c>
    </row>
    <row r="15" spans="1:28" ht="15.75" customHeight="1">
      <c r="A15" s="32" t="s">
        <v>1213</v>
      </c>
      <c r="B15" s="10">
        <v>25</v>
      </c>
      <c r="C15" s="10">
        <v>28</v>
      </c>
      <c r="D15" s="11">
        <v>36</v>
      </c>
      <c r="E15" s="11">
        <v>45</v>
      </c>
      <c r="F15" s="81">
        <v>2</v>
      </c>
      <c r="G15" s="81">
        <v>2</v>
      </c>
      <c r="H15" s="82">
        <v>3</v>
      </c>
      <c r="I15" s="82">
        <v>3</v>
      </c>
      <c r="J15" s="82">
        <v>4</v>
      </c>
      <c r="K15" s="82">
        <v>4</v>
      </c>
      <c r="L15" s="83"/>
      <c r="M15" s="83"/>
      <c r="N15" s="83"/>
      <c r="O15" s="83"/>
      <c r="P15" s="26">
        <v>156</v>
      </c>
      <c r="Q15" s="26">
        <v>165</v>
      </c>
      <c r="R15" s="26"/>
      <c r="S15" s="26"/>
      <c r="T15" s="26">
        <v>201</v>
      </c>
      <c r="U15" s="26">
        <v>210</v>
      </c>
      <c r="V15" s="26"/>
      <c r="W15" s="26"/>
      <c r="X15" s="26">
        <v>59</v>
      </c>
      <c r="Y15" s="26">
        <v>2250</v>
      </c>
      <c r="Z15" s="27">
        <v>781</v>
      </c>
      <c r="AA15" s="33">
        <f>'uID''s'!G335</f>
        <v>2137</v>
      </c>
      <c r="AB15" s="17">
        <f t="shared" si="1"/>
        <v>26.5</v>
      </c>
    </row>
    <row r="16" spans="6:15" ht="14.25" customHeight="1">
      <c r="F16" s="80"/>
      <c r="G16" s="80"/>
      <c r="H16" s="85"/>
      <c r="I16" s="85"/>
      <c r="J16" s="85"/>
      <c r="K16" s="85"/>
      <c r="L16" s="85"/>
      <c r="M16" s="85"/>
      <c r="N16" s="85"/>
      <c r="O16" s="85"/>
    </row>
    <row r="17" spans="1:15" ht="14.25" customHeight="1">
      <c r="A17" s="20" t="s">
        <v>868</v>
      </c>
      <c r="F17" s="80"/>
      <c r="G17" s="80"/>
      <c r="H17" s="85"/>
      <c r="I17" s="85"/>
      <c r="J17" s="85"/>
      <c r="K17" s="85"/>
      <c r="L17" s="85"/>
      <c r="M17" s="85"/>
      <c r="N17" s="85"/>
      <c r="O17" s="85"/>
    </row>
    <row r="18" spans="1:28" ht="15.75" customHeight="1">
      <c r="A18" s="32" t="s">
        <v>1214</v>
      </c>
      <c r="B18" s="10">
        <v>2</v>
      </c>
      <c r="C18" s="10">
        <v>3</v>
      </c>
      <c r="D18" s="11">
        <v>17</v>
      </c>
      <c r="E18" s="11">
        <v>22</v>
      </c>
      <c r="F18" s="81"/>
      <c r="G18" s="81"/>
      <c r="H18" s="82"/>
      <c r="I18" s="82"/>
      <c r="J18" s="82"/>
      <c r="K18" s="82"/>
      <c r="L18" s="83"/>
      <c r="M18" s="83"/>
      <c r="N18" s="83"/>
      <c r="O18" s="83"/>
      <c r="P18" s="26"/>
      <c r="Q18" s="26"/>
      <c r="R18" s="26"/>
      <c r="S18" s="26"/>
      <c r="T18" s="26">
        <v>32</v>
      </c>
      <c r="U18" s="26">
        <v>35</v>
      </c>
      <c r="V18" s="26">
        <v>22</v>
      </c>
      <c r="W18" s="26">
        <v>25</v>
      </c>
      <c r="X18" s="26">
        <v>7</v>
      </c>
      <c r="Y18" s="26">
        <v>120</v>
      </c>
      <c r="Z18" s="27">
        <v>1618</v>
      </c>
      <c r="AA18" s="28"/>
      <c r="AB18" s="17">
        <f aca="true" t="shared" si="2" ref="AB18:AB26">(B18+C18)/2</f>
        <v>2.5</v>
      </c>
    </row>
    <row r="19" spans="1:28" ht="15.75" customHeight="1">
      <c r="A19" s="32" t="s">
        <v>1215</v>
      </c>
      <c r="B19" s="10">
        <v>4</v>
      </c>
      <c r="C19" s="10">
        <v>5</v>
      </c>
      <c r="D19" s="11">
        <v>22</v>
      </c>
      <c r="E19" s="11">
        <v>28</v>
      </c>
      <c r="F19" s="81"/>
      <c r="G19" s="81"/>
      <c r="H19" s="82">
        <v>1</v>
      </c>
      <c r="I19" s="82">
        <v>1</v>
      </c>
      <c r="J19" s="82">
        <v>1</v>
      </c>
      <c r="K19" s="82">
        <v>1</v>
      </c>
      <c r="L19" s="83"/>
      <c r="M19" s="83"/>
      <c r="N19" s="83"/>
      <c r="O19" s="83"/>
      <c r="P19" s="26">
        <v>30</v>
      </c>
      <c r="Q19" s="26">
        <v>35</v>
      </c>
      <c r="R19" s="26"/>
      <c r="S19" s="26"/>
      <c r="T19" s="26">
        <v>50</v>
      </c>
      <c r="U19" s="26">
        <v>55</v>
      </c>
      <c r="V19" s="26"/>
      <c r="W19" s="26"/>
      <c r="X19" s="26">
        <v>13</v>
      </c>
      <c r="Y19" s="26">
        <v>365</v>
      </c>
      <c r="Z19" s="27">
        <v>1724</v>
      </c>
      <c r="AA19" s="28"/>
      <c r="AB19" s="17">
        <f t="shared" si="2"/>
        <v>4.5</v>
      </c>
    </row>
    <row r="20" spans="1:28" ht="15.75" customHeight="1">
      <c r="A20" s="32" t="s">
        <v>1216</v>
      </c>
      <c r="B20" s="10">
        <v>6</v>
      </c>
      <c r="C20" s="10">
        <v>8</v>
      </c>
      <c r="D20" s="11">
        <v>24</v>
      </c>
      <c r="E20" s="11">
        <v>29</v>
      </c>
      <c r="F20" s="81"/>
      <c r="G20" s="81"/>
      <c r="H20" s="82">
        <v>1</v>
      </c>
      <c r="I20" s="82">
        <v>1</v>
      </c>
      <c r="J20" s="82">
        <v>1</v>
      </c>
      <c r="K20" s="82">
        <v>2</v>
      </c>
      <c r="L20" s="83"/>
      <c r="M20" s="83"/>
      <c r="N20" s="83"/>
      <c r="O20" s="83"/>
      <c r="P20" s="26"/>
      <c r="Q20" s="26"/>
      <c r="R20" s="26"/>
      <c r="S20" s="26"/>
      <c r="T20" s="26">
        <v>67</v>
      </c>
      <c r="U20" s="26">
        <v>70</v>
      </c>
      <c r="V20" s="26">
        <v>42</v>
      </c>
      <c r="W20" s="26">
        <v>45</v>
      </c>
      <c r="X20" s="26">
        <v>15</v>
      </c>
      <c r="Y20" s="26">
        <v>475</v>
      </c>
      <c r="Z20" s="27">
        <v>1534</v>
      </c>
      <c r="AA20" s="28"/>
      <c r="AB20" s="17">
        <f t="shared" si="2"/>
        <v>7</v>
      </c>
    </row>
    <row r="21" spans="1:28" ht="15.75" customHeight="1">
      <c r="A21" s="32" t="s">
        <v>1217</v>
      </c>
      <c r="B21" s="10">
        <v>9</v>
      </c>
      <c r="C21" s="10">
        <v>12</v>
      </c>
      <c r="D21" s="11">
        <v>26</v>
      </c>
      <c r="E21" s="11">
        <v>33</v>
      </c>
      <c r="F21" s="81"/>
      <c r="G21" s="81"/>
      <c r="H21" s="82">
        <v>1</v>
      </c>
      <c r="I21" s="82">
        <v>1</v>
      </c>
      <c r="J21" s="82">
        <v>2</v>
      </c>
      <c r="K21" s="82">
        <v>2</v>
      </c>
      <c r="L21" s="83"/>
      <c r="M21" s="83"/>
      <c r="N21" s="83"/>
      <c r="O21" s="83"/>
      <c r="P21" s="26">
        <v>62</v>
      </c>
      <c r="Q21" s="26">
        <v>65</v>
      </c>
      <c r="R21" s="26"/>
      <c r="S21" s="26"/>
      <c r="T21" s="26">
        <v>102</v>
      </c>
      <c r="U21" s="26">
        <v>105</v>
      </c>
      <c r="V21" s="26"/>
      <c r="W21" s="26"/>
      <c r="X21" s="26">
        <v>23</v>
      </c>
      <c r="Y21" s="26">
        <v>850</v>
      </c>
      <c r="Z21" s="27">
        <v>1536</v>
      </c>
      <c r="AA21" s="28"/>
      <c r="AB21" s="17">
        <f t="shared" si="2"/>
        <v>10.5</v>
      </c>
    </row>
    <row r="22" spans="1:28" ht="15.75" customHeight="1">
      <c r="A22" s="32" t="s">
        <v>1218</v>
      </c>
      <c r="B22" s="10">
        <v>13</v>
      </c>
      <c r="C22" s="10">
        <v>15</v>
      </c>
      <c r="D22" s="11">
        <v>28</v>
      </c>
      <c r="E22" s="11">
        <v>37</v>
      </c>
      <c r="F22" s="81">
        <v>0</v>
      </c>
      <c r="G22" s="81">
        <v>1</v>
      </c>
      <c r="H22" s="82">
        <v>2</v>
      </c>
      <c r="I22" s="82">
        <v>2</v>
      </c>
      <c r="J22" s="82">
        <v>2</v>
      </c>
      <c r="K22" s="82">
        <v>3</v>
      </c>
      <c r="L22" s="83"/>
      <c r="M22" s="83"/>
      <c r="N22" s="83"/>
      <c r="O22" s="83"/>
      <c r="P22" s="26"/>
      <c r="Q22" s="26"/>
      <c r="R22" s="26"/>
      <c r="S22" s="26"/>
      <c r="T22" s="26">
        <v>137</v>
      </c>
      <c r="U22" s="26">
        <v>140</v>
      </c>
      <c r="V22" s="26">
        <v>87</v>
      </c>
      <c r="W22" s="26">
        <v>90</v>
      </c>
      <c r="X22" s="26">
        <v>31</v>
      </c>
      <c r="Y22" s="26">
        <v>1250</v>
      </c>
      <c r="Z22" s="27">
        <v>1538</v>
      </c>
      <c r="AA22" s="28">
        <f>'uID''s'!G279</f>
        <v>2081</v>
      </c>
      <c r="AB22" s="17">
        <f t="shared" si="2"/>
        <v>14</v>
      </c>
    </row>
    <row r="23" spans="1:28" ht="15.75" customHeight="1">
      <c r="A23" s="32" t="s">
        <v>1219</v>
      </c>
      <c r="B23" s="10">
        <v>16</v>
      </c>
      <c r="C23" s="10">
        <v>18</v>
      </c>
      <c r="D23" s="11">
        <v>29</v>
      </c>
      <c r="E23" s="11">
        <v>38</v>
      </c>
      <c r="F23" s="81">
        <v>0</v>
      </c>
      <c r="G23" s="81">
        <v>1</v>
      </c>
      <c r="H23" s="82">
        <v>2</v>
      </c>
      <c r="I23" s="82">
        <v>2</v>
      </c>
      <c r="J23" s="82">
        <v>3</v>
      </c>
      <c r="K23" s="82">
        <v>3</v>
      </c>
      <c r="L23" s="83"/>
      <c r="M23" s="83"/>
      <c r="N23" s="83"/>
      <c r="O23" s="83"/>
      <c r="P23" s="26">
        <v>80</v>
      </c>
      <c r="Q23" s="26">
        <v>85</v>
      </c>
      <c r="R23" s="26"/>
      <c r="S23" s="26"/>
      <c r="T23" s="26">
        <v>150</v>
      </c>
      <c r="U23" s="26">
        <v>155</v>
      </c>
      <c r="V23" s="26"/>
      <c r="W23" s="26"/>
      <c r="X23" s="26">
        <v>32</v>
      </c>
      <c r="Y23" s="26">
        <v>1400</v>
      </c>
      <c r="Z23" s="27">
        <v>1728</v>
      </c>
      <c r="AA23" s="28"/>
      <c r="AB23" s="17">
        <f t="shared" si="2"/>
        <v>17</v>
      </c>
    </row>
    <row r="24" spans="1:28" ht="15.75" customHeight="1">
      <c r="A24" s="32" t="s">
        <v>1220</v>
      </c>
      <c r="B24" s="10">
        <v>19</v>
      </c>
      <c r="C24" s="10">
        <v>21</v>
      </c>
      <c r="D24" s="11">
        <v>32</v>
      </c>
      <c r="E24" s="11">
        <v>42</v>
      </c>
      <c r="F24" s="81">
        <v>1</v>
      </c>
      <c r="G24" s="81">
        <v>1</v>
      </c>
      <c r="H24" s="82">
        <v>3</v>
      </c>
      <c r="I24" s="82">
        <v>3</v>
      </c>
      <c r="J24" s="82">
        <v>3</v>
      </c>
      <c r="K24" s="82">
        <v>4</v>
      </c>
      <c r="L24" s="83"/>
      <c r="M24" s="83"/>
      <c r="N24" s="83"/>
      <c r="O24" s="83"/>
      <c r="P24" s="26">
        <v>102</v>
      </c>
      <c r="Q24" s="26">
        <v>105</v>
      </c>
      <c r="R24" s="26"/>
      <c r="S24" s="26"/>
      <c r="T24" s="26">
        <v>172</v>
      </c>
      <c r="U24" s="26">
        <v>175</v>
      </c>
      <c r="V24" s="26"/>
      <c r="W24" s="26"/>
      <c r="X24" s="26">
        <v>41</v>
      </c>
      <c r="Y24" s="26">
        <v>1650</v>
      </c>
      <c r="Z24" s="27">
        <v>2577</v>
      </c>
      <c r="AA24" s="28"/>
      <c r="AB24" s="17">
        <f t="shared" si="2"/>
        <v>20</v>
      </c>
    </row>
    <row r="25" spans="1:28" ht="15.75" customHeight="1">
      <c r="A25" s="32" t="s">
        <v>1221</v>
      </c>
      <c r="B25" s="10">
        <v>22</v>
      </c>
      <c r="C25" s="10">
        <v>25</v>
      </c>
      <c r="D25" s="11">
        <v>35</v>
      </c>
      <c r="E25" s="11">
        <v>45</v>
      </c>
      <c r="F25" s="81">
        <v>1</v>
      </c>
      <c r="G25" s="81">
        <v>1</v>
      </c>
      <c r="H25" s="82">
        <v>3</v>
      </c>
      <c r="I25" s="82">
        <v>3</v>
      </c>
      <c r="J25" s="82">
        <v>4</v>
      </c>
      <c r="K25" s="82">
        <v>4</v>
      </c>
      <c r="L25" s="83"/>
      <c r="M25" s="83"/>
      <c r="N25" s="83"/>
      <c r="O25" s="83"/>
      <c r="P25" s="26"/>
      <c r="Q25" s="26"/>
      <c r="R25" s="26"/>
      <c r="S25" s="26"/>
      <c r="T25" s="26">
        <v>207</v>
      </c>
      <c r="U25" s="26">
        <v>210</v>
      </c>
      <c r="V25" s="26">
        <v>137</v>
      </c>
      <c r="W25" s="26">
        <v>140</v>
      </c>
      <c r="X25" s="26">
        <v>51</v>
      </c>
      <c r="Y25" s="26">
        <v>2100</v>
      </c>
      <c r="Z25" s="27">
        <v>1540</v>
      </c>
      <c r="AA25" s="28"/>
      <c r="AB25" s="17">
        <f t="shared" si="2"/>
        <v>23.5</v>
      </c>
    </row>
    <row r="26" spans="1:28" ht="15.75" customHeight="1">
      <c r="A26" s="32" t="s">
        <v>1222</v>
      </c>
      <c r="B26" s="10">
        <v>26</v>
      </c>
      <c r="C26" s="10">
        <v>30</v>
      </c>
      <c r="D26" s="11">
        <v>36</v>
      </c>
      <c r="E26" s="11">
        <v>47</v>
      </c>
      <c r="F26" s="81">
        <v>1</v>
      </c>
      <c r="G26" s="81">
        <v>2</v>
      </c>
      <c r="H26" s="82">
        <v>3</v>
      </c>
      <c r="I26" s="82">
        <v>3</v>
      </c>
      <c r="J26" s="82">
        <v>4</v>
      </c>
      <c r="K26" s="82">
        <v>4</v>
      </c>
      <c r="L26" s="83"/>
      <c r="M26" s="83"/>
      <c r="N26" s="83"/>
      <c r="O26" s="83"/>
      <c r="P26" s="26">
        <v>105</v>
      </c>
      <c r="Q26" s="26">
        <v>110</v>
      </c>
      <c r="R26" s="26"/>
      <c r="S26" s="26"/>
      <c r="T26" s="26">
        <v>235</v>
      </c>
      <c r="U26" s="26">
        <v>240</v>
      </c>
      <c r="V26" s="26"/>
      <c r="W26" s="26"/>
      <c r="X26" s="26">
        <v>53</v>
      </c>
      <c r="Y26" s="26">
        <v>2200</v>
      </c>
      <c r="Z26" s="27">
        <v>1727</v>
      </c>
      <c r="AA26" s="28">
        <f>'uID''s'!G301</f>
        <v>2103</v>
      </c>
      <c r="AB26" s="17">
        <f t="shared" si="2"/>
        <v>28</v>
      </c>
    </row>
    <row r="27" spans="6:15" ht="14.25" customHeight="1">
      <c r="F27" s="80"/>
      <c r="G27" s="80"/>
      <c r="H27" s="85"/>
      <c r="I27" s="85"/>
      <c r="J27" s="85"/>
      <c r="K27" s="85"/>
      <c r="L27" s="85"/>
      <c r="M27" s="85"/>
      <c r="N27" s="85"/>
      <c r="O27" s="85"/>
    </row>
    <row r="28" spans="1:15" ht="14.25" customHeight="1">
      <c r="A28" s="20" t="s">
        <v>1223</v>
      </c>
      <c r="B28" s="20"/>
      <c r="F28" s="80"/>
      <c r="G28" s="80"/>
      <c r="H28" s="85"/>
      <c r="I28" s="85"/>
      <c r="J28" s="85"/>
      <c r="K28" s="85"/>
      <c r="L28" s="85"/>
      <c r="M28" s="85"/>
      <c r="N28" s="85"/>
      <c r="O28" s="85"/>
    </row>
    <row r="29" spans="1:28" ht="15.75" customHeight="1">
      <c r="A29" s="25" t="s">
        <v>1224</v>
      </c>
      <c r="B29" s="10">
        <v>8</v>
      </c>
      <c r="C29" s="10">
        <v>10</v>
      </c>
      <c r="D29" s="11">
        <v>25</v>
      </c>
      <c r="E29" s="11">
        <v>35</v>
      </c>
      <c r="F29" s="81"/>
      <c r="G29" s="81"/>
      <c r="H29" s="82">
        <v>1</v>
      </c>
      <c r="I29" s="82">
        <v>2</v>
      </c>
      <c r="J29" s="82">
        <v>2</v>
      </c>
      <c r="K29" s="82">
        <v>3</v>
      </c>
      <c r="L29" s="83"/>
      <c r="M29" s="83"/>
      <c r="N29" s="83"/>
      <c r="O29" s="83"/>
      <c r="P29" s="26">
        <v>51</v>
      </c>
      <c r="Q29" s="26">
        <v>60</v>
      </c>
      <c r="R29" s="26"/>
      <c r="S29" s="26"/>
      <c r="T29" s="26">
        <v>31</v>
      </c>
      <c r="U29" s="26">
        <v>40</v>
      </c>
      <c r="V29" s="26"/>
      <c r="W29" s="26"/>
      <c r="X29" s="26">
        <v>10</v>
      </c>
      <c r="Y29" s="26">
        <v>500</v>
      </c>
      <c r="Z29" s="27" t="s">
        <v>1225</v>
      </c>
      <c r="AA29" s="28"/>
      <c r="AB29" s="17">
        <f aca="true" t="shared" si="3" ref="AB29:AB34">(B29+C29)/2</f>
        <v>9</v>
      </c>
    </row>
    <row r="30" spans="1:28" ht="15.75" customHeight="1">
      <c r="A30" s="25" t="s">
        <v>1226</v>
      </c>
      <c r="B30" s="10">
        <v>13</v>
      </c>
      <c r="C30" s="10">
        <v>15</v>
      </c>
      <c r="D30" s="11">
        <v>30</v>
      </c>
      <c r="E30" s="11">
        <v>40</v>
      </c>
      <c r="F30" s="81">
        <v>0</v>
      </c>
      <c r="G30" s="81">
        <v>1</v>
      </c>
      <c r="H30" s="82">
        <v>2</v>
      </c>
      <c r="I30" s="82">
        <v>2</v>
      </c>
      <c r="J30" s="82">
        <v>3</v>
      </c>
      <c r="K30" s="82">
        <v>3</v>
      </c>
      <c r="L30" s="83"/>
      <c r="M30" s="83"/>
      <c r="N30" s="83"/>
      <c r="O30" s="83"/>
      <c r="P30" s="26">
        <v>76</v>
      </c>
      <c r="Q30" s="26">
        <v>85</v>
      </c>
      <c r="R30" s="26"/>
      <c r="S30" s="26"/>
      <c r="T30" s="26">
        <v>56</v>
      </c>
      <c r="U30" s="26">
        <v>65</v>
      </c>
      <c r="V30" s="26"/>
      <c r="W30" s="26"/>
      <c r="X30" s="26">
        <v>20</v>
      </c>
      <c r="Y30" s="26">
        <v>1000</v>
      </c>
      <c r="Z30" s="27" t="s">
        <v>1227</v>
      </c>
      <c r="AA30" s="28"/>
      <c r="AB30" s="17">
        <f t="shared" si="3"/>
        <v>14</v>
      </c>
    </row>
    <row r="31" spans="1:28" ht="15.75" customHeight="1">
      <c r="A31" s="25" t="s">
        <v>1228</v>
      </c>
      <c r="B31" s="10">
        <v>18</v>
      </c>
      <c r="C31" s="10">
        <v>20</v>
      </c>
      <c r="D31" s="11">
        <v>35</v>
      </c>
      <c r="E31" s="11">
        <v>45</v>
      </c>
      <c r="F31" s="81">
        <v>1</v>
      </c>
      <c r="G31" s="81">
        <v>1</v>
      </c>
      <c r="H31" s="82">
        <v>2</v>
      </c>
      <c r="I31" s="82">
        <v>3</v>
      </c>
      <c r="J31" s="82">
        <v>3</v>
      </c>
      <c r="K31" s="82">
        <v>4</v>
      </c>
      <c r="L31" s="83"/>
      <c r="M31" s="83"/>
      <c r="N31" s="83"/>
      <c r="O31" s="83"/>
      <c r="P31" s="26">
        <v>101</v>
      </c>
      <c r="Q31" s="26">
        <v>110</v>
      </c>
      <c r="R31" s="26"/>
      <c r="S31" s="26"/>
      <c r="T31" s="26">
        <v>81</v>
      </c>
      <c r="U31" s="26">
        <v>90</v>
      </c>
      <c r="V31" s="26"/>
      <c r="W31" s="26"/>
      <c r="X31" s="26">
        <v>30</v>
      </c>
      <c r="Y31" s="26">
        <v>1500</v>
      </c>
      <c r="Z31" s="27" t="s">
        <v>1229</v>
      </c>
      <c r="AA31" s="28"/>
      <c r="AB31" s="17">
        <f t="shared" si="3"/>
        <v>19</v>
      </c>
    </row>
    <row r="32" spans="1:28" ht="15.75" customHeight="1">
      <c r="A32" s="25" t="s">
        <v>1230</v>
      </c>
      <c r="B32" s="10">
        <v>23</v>
      </c>
      <c r="C32" s="10">
        <v>25</v>
      </c>
      <c r="D32" s="11">
        <v>40</v>
      </c>
      <c r="E32" s="11">
        <v>50</v>
      </c>
      <c r="F32" s="81">
        <v>1</v>
      </c>
      <c r="G32" s="81">
        <v>2</v>
      </c>
      <c r="H32" s="82">
        <v>3</v>
      </c>
      <c r="I32" s="82">
        <v>4</v>
      </c>
      <c r="J32" s="82">
        <v>4</v>
      </c>
      <c r="K32" s="82">
        <v>4</v>
      </c>
      <c r="L32" s="83"/>
      <c r="M32" s="83"/>
      <c r="N32" s="83"/>
      <c r="O32" s="83"/>
      <c r="P32" s="26">
        <v>126</v>
      </c>
      <c r="Q32" s="26">
        <v>135</v>
      </c>
      <c r="R32" s="26"/>
      <c r="S32" s="26"/>
      <c r="T32" s="26">
        <v>106</v>
      </c>
      <c r="U32" s="26">
        <v>115</v>
      </c>
      <c r="V32" s="26"/>
      <c r="W32" s="26"/>
      <c r="X32" s="26">
        <v>40</v>
      </c>
      <c r="Y32" s="26">
        <v>2000</v>
      </c>
      <c r="Z32" s="27" t="s">
        <v>1231</v>
      </c>
      <c r="AA32" s="28"/>
      <c r="AB32" s="17">
        <f t="shared" si="3"/>
        <v>24</v>
      </c>
    </row>
    <row r="33" spans="1:28" ht="15.75" customHeight="1">
      <c r="A33" s="25" t="s">
        <v>1232</v>
      </c>
      <c r="B33" s="10">
        <v>28</v>
      </c>
      <c r="C33" s="10">
        <v>30</v>
      </c>
      <c r="D33" s="11">
        <v>45</v>
      </c>
      <c r="E33" s="11">
        <v>55</v>
      </c>
      <c r="F33" s="81">
        <v>2</v>
      </c>
      <c r="G33" s="81">
        <v>2</v>
      </c>
      <c r="H33" s="82">
        <v>3</v>
      </c>
      <c r="I33" s="82">
        <v>4</v>
      </c>
      <c r="J33" s="82">
        <v>4</v>
      </c>
      <c r="K33" s="82">
        <v>5</v>
      </c>
      <c r="L33" s="83"/>
      <c r="M33" s="83"/>
      <c r="N33" s="83"/>
      <c r="O33" s="83"/>
      <c r="P33" s="26">
        <v>151</v>
      </c>
      <c r="Q33" s="26">
        <v>160</v>
      </c>
      <c r="R33" s="26"/>
      <c r="S33" s="26"/>
      <c r="T33" s="26">
        <v>131</v>
      </c>
      <c r="U33" s="26">
        <v>140</v>
      </c>
      <c r="V33" s="26"/>
      <c r="W33" s="26"/>
      <c r="X33" s="26">
        <v>50</v>
      </c>
      <c r="Y33" s="26">
        <v>2500</v>
      </c>
      <c r="Z33" s="77" t="s">
        <v>1231</v>
      </c>
      <c r="AA33" s="28"/>
      <c r="AB33" s="17">
        <f t="shared" si="3"/>
        <v>29</v>
      </c>
    </row>
    <row r="34" spans="1:28" ht="15.75" customHeight="1">
      <c r="A34" s="25" t="s">
        <v>1233</v>
      </c>
      <c r="B34" s="10">
        <v>33</v>
      </c>
      <c r="C34" s="10">
        <v>35</v>
      </c>
      <c r="D34" s="11">
        <v>50</v>
      </c>
      <c r="E34" s="11">
        <v>60</v>
      </c>
      <c r="F34" s="81">
        <v>2</v>
      </c>
      <c r="G34" s="81">
        <v>2</v>
      </c>
      <c r="H34" s="82">
        <v>4</v>
      </c>
      <c r="I34" s="82">
        <v>4</v>
      </c>
      <c r="J34" s="82">
        <v>5</v>
      </c>
      <c r="K34" s="82">
        <v>5</v>
      </c>
      <c r="L34" s="83"/>
      <c r="M34" s="83"/>
      <c r="N34" s="83"/>
      <c r="O34" s="83"/>
      <c r="P34" s="26">
        <v>176</v>
      </c>
      <c r="Q34" s="26">
        <v>185</v>
      </c>
      <c r="R34" s="26"/>
      <c r="S34" s="26"/>
      <c r="T34" s="26">
        <v>156</v>
      </c>
      <c r="U34" s="26">
        <v>165</v>
      </c>
      <c r="V34" s="26"/>
      <c r="W34" s="26"/>
      <c r="X34" s="26">
        <v>60</v>
      </c>
      <c r="Y34" s="26">
        <v>3000</v>
      </c>
      <c r="Z34" s="27" t="s">
        <v>1234</v>
      </c>
      <c r="AA34" s="33">
        <f>'uID''s'!G261</f>
        <v>2063</v>
      </c>
      <c r="AB34" s="17">
        <f t="shared" si="3"/>
        <v>34</v>
      </c>
    </row>
    <row r="35" spans="6:15" ht="14.25" customHeight="1">
      <c r="F35" s="80"/>
      <c r="G35" s="80"/>
      <c r="H35" s="85"/>
      <c r="I35" s="85"/>
      <c r="J35" s="85"/>
      <c r="K35" s="85"/>
      <c r="L35" s="85"/>
      <c r="M35" s="85"/>
      <c r="N35" s="85"/>
      <c r="O35" s="85"/>
    </row>
    <row r="36" spans="1:31" ht="14.25" customHeight="1">
      <c r="A36" s="20" t="s">
        <v>909</v>
      </c>
      <c r="F36" s="80"/>
      <c r="G36" s="80"/>
      <c r="H36" s="85"/>
      <c r="I36" s="85"/>
      <c r="J36" s="85"/>
      <c r="K36" s="85"/>
      <c r="L36" s="85"/>
      <c r="M36" s="85"/>
      <c r="N36" s="85"/>
      <c r="O36" s="85"/>
      <c r="AD36" s="101"/>
      <c r="AE36" s="109"/>
    </row>
    <row r="37" spans="1:28" ht="15.75" customHeight="1">
      <c r="A37" s="32" t="s">
        <v>1235</v>
      </c>
      <c r="B37" s="10">
        <v>1</v>
      </c>
      <c r="C37" s="10">
        <v>2</v>
      </c>
      <c r="D37" s="11">
        <v>16</v>
      </c>
      <c r="E37" s="11">
        <v>18</v>
      </c>
      <c r="F37" s="81"/>
      <c r="G37" s="81"/>
      <c r="H37" s="82"/>
      <c r="I37" s="82"/>
      <c r="J37" s="82"/>
      <c r="K37" s="82"/>
      <c r="L37" s="83"/>
      <c r="M37" s="83"/>
      <c r="N37" s="83"/>
      <c r="O37" s="83"/>
      <c r="P37" s="26"/>
      <c r="Q37" s="26"/>
      <c r="R37" s="26"/>
      <c r="S37" s="26"/>
      <c r="T37" s="26">
        <v>28</v>
      </c>
      <c r="U37" s="26">
        <v>30</v>
      </c>
      <c r="V37" s="26">
        <v>18</v>
      </c>
      <c r="W37" s="26">
        <v>20</v>
      </c>
      <c r="X37" s="26">
        <v>4</v>
      </c>
      <c r="Y37" s="26">
        <v>180</v>
      </c>
      <c r="Z37" s="27">
        <v>1903</v>
      </c>
      <c r="AA37" s="28"/>
      <c r="AB37" s="17">
        <f aca="true" t="shared" si="4" ref="AB37:AB43">(B37+C37)/2</f>
        <v>1.5</v>
      </c>
    </row>
    <row r="38" spans="1:28" ht="15.75" customHeight="1">
      <c r="A38" s="32" t="s">
        <v>1236</v>
      </c>
      <c r="B38" s="10">
        <v>3</v>
      </c>
      <c r="C38" s="10">
        <v>4</v>
      </c>
      <c r="D38" s="11">
        <v>20</v>
      </c>
      <c r="E38" s="11">
        <v>22</v>
      </c>
      <c r="F38" s="81"/>
      <c r="G38" s="81"/>
      <c r="H38" s="82">
        <v>1</v>
      </c>
      <c r="I38" s="82">
        <v>1</v>
      </c>
      <c r="J38" s="82">
        <v>1</v>
      </c>
      <c r="K38" s="82">
        <v>1</v>
      </c>
      <c r="L38" s="83"/>
      <c r="M38" s="83"/>
      <c r="N38" s="83"/>
      <c r="O38" s="83"/>
      <c r="P38" s="26"/>
      <c r="Q38" s="26"/>
      <c r="R38" s="26"/>
      <c r="S38" s="26"/>
      <c r="T38" s="26">
        <v>57</v>
      </c>
      <c r="U38" s="26">
        <v>60</v>
      </c>
      <c r="V38" s="26">
        <v>37</v>
      </c>
      <c r="W38" s="26">
        <v>40</v>
      </c>
      <c r="X38" s="26">
        <v>9</v>
      </c>
      <c r="Y38" s="26">
        <v>490</v>
      </c>
      <c r="Z38" s="27">
        <v>1904</v>
      </c>
      <c r="AA38" s="28"/>
      <c r="AB38" s="17">
        <f t="shared" si="4"/>
        <v>3.5</v>
      </c>
    </row>
    <row r="39" spans="1:28" ht="15.75" customHeight="1">
      <c r="A39" s="32" t="s">
        <v>1237</v>
      </c>
      <c r="B39" s="10">
        <v>5</v>
      </c>
      <c r="C39" s="10">
        <v>7</v>
      </c>
      <c r="D39" s="11">
        <v>24</v>
      </c>
      <c r="E39" s="11">
        <v>26</v>
      </c>
      <c r="F39" s="81"/>
      <c r="G39" s="81"/>
      <c r="H39" s="82">
        <v>1</v>
      </c>
      <c r="I39" s="82">
        <v>1</v>
      </c>
      <c r="J39" s="82">
        <v>2</v>
      </c>
      <c r="K39" s="82">
        <v>2</v>
      </c>
      <c r="L39" s="83"/>
      <c r="M39" s="83"/>
      <c r="N39" s="83"/>
      <c r="O39" s="83"/>
      <c r="P39" s="26"/>
      <c r="Q39" s="26"/>
      <c r="R39" s="26"/>
      <c r="S39" s="26"/>
      <c r="T39" s="26">
        <v>86</v>
      </c>
      <c r="U39" s="26">
        <v>90</v>
      </c>
      <c r="V39" s="26">
        <v>56</v>
      </c>
      <c r="W39" s="26">
        <v>60</v>
      </c>
      <c r="X39" s="26">
        <v>16</v>
      </c>
      <c r="Y39" s="26">
        <v>800</v>
      </c>
      <c r="Z39" s="27">
        <v>1535</v>
      </c>
      <c r="AA39" s="28"/>
      <c r="AB39" s="17">
        <f t="shared" si="4"/>
        <v>6</v>
      </c>
    </row>
    <row r="40" spans="1:28" ht="15.75" customHeight="1">
      <c r="A40" s="32" t="s">
        <v>1238</v>
      </c>
      <c r="B40" s="10">
        <v>9</v>
      </c>
      <c r="C40" s="10">
        <v>11</v>
      </c>
      <c r="D40" s="11">
        <v>28</v>
      </c>
      <c r="E40" s="11">
        <v>30</v>
      </c>
      <c r="F40" s="81">
        <v>0</v>
      </c>
      <c r="G40" s="81">
        <v>1</v>
      </c>
      <c r="H40" s="82">
        <v>1</v>
      </c>
      <c r="I40" s="82">
        <v>2</v>
      </c>
      <c r="J40" s="82">
        <v>2</v>
      </c>
      <c r="K40" s="82">
        <v>3</v>
      </c>
      <c r="L40" s="83"/>
      <c r="M40" s="83"/>
      <c r="N40" s="83"/>
      <c r="O40" s="83"/>
      <c r="P40" s="26"/>
      <c r="Q40" s="26"/>
      <c r="R40" s="26"/>
      <c r="S40" s="26"/>
      <c r="T40" s="26">
        <v>116</v>
      </c>
      <c r="U40" s="26">
        <v>120</v>
      </c>
      <c r="V40" s="26">
        <v>76</v>
      </c>
      <c r="W40" s="26">
        <v>80</v>
      </c>
      <c r="X40" s="26">
        <v>24</v>
      </c>
      <c r="Y40" s="26">
        <v>1200</v>
      </c>
      <c r="Z40" s="27">
        <v>1906</v>
      </c>
      <c r="AA40" s="28">
        <f>'uID''s'!G302</f>
        <v>2104</v>
      </c>
      <c r="AB40" s="17">
        <f t="shared" si="4"/>
        <v>10</v>
      </c>
    </row>
    <row r="41" spans="1:28" ht="15.75" customHeight="1">
      <c r="A41" s="32" t="s">
        <v>1239</v>
      </c>
      <c r="B41" s="10">
        <v>12</v>
      </c>
      <c r="C41" s="10">
        <v>15</v>
      </c>
      <c r="D41" s="11">
        <v>32</v>
      </c>
      <c r="E41" s="11">
        <v>34</v>
      </c>
      <c r="F41" s="81">
        <v>0</v>
      </c>
      <c r="G41" s="81">
        <v>1</v>
      </c>
      <c r="H41" s="82">
        <v>2</v>
      </c>
      <c r="I41" s="82">
        <v>2</v>
      </c>
      <c r="J41" s="82">
        <v>3</v>
      </c>
      <c r="K41" s="82">
        <v>3</v>
      </c>
      <c r="L41" s="83"/>
      <c r="M41" s="83"/>
      <c r="N41" s="83"/>
      <c r="O41" s="83"/>
      <c r="P41" s="26"/>
      <c r="Q41" s="26"/>
      <c r="R41" s="26"/>
      <c r="S41" s="26"/>
      <c r="T41" s="26">
        <v>145</v>
      </c>
      <c r="U41" s="26">
        <v>150</v>
      </c>
      <c r="V41" s="26">
        <v>95</v>
      </c>
      <c r="W41" s="26">
        <v>100</v>
      </c>
      <c r="X41" s="26">
        <v>35</v>
      </c>
      <c r="Y41" s="26">
        <v>1500</v>
      </c>
      <c r="Z41" s="27">
        <v>1907</v>
      </c>
      <c r="AA41" s="28"/>
      <c r="AB41" s="17">
        <f t="shared" si="4"/>
        <v>13.5</v>
      </c>
    </row>
    <row r="42" spans="1:28" ht="15.75" customHeight="1">
      <c r="A42" s="32" t="s">
        <v>1240</v>
      </c>
      <c r="B42" s="10">
        <v>17</v>
      </c>
      <c r="C42" s="10">
        <v>20</v>
      </c>
      <c r="D42" s="11">
        <v>36</v>
      </c>
      <c r="E42" s="11">
        <v>38</v>
      </c>
      <c r="F42" s="81">
        <v>1</v>
      </c>
      <c r="G42" s="81">
        <v>1</v>
      </c>
      <c r="H42" s="82">
        <v>2</v>
      </c>
      <c r="I42" s="82">
        <v>3</v>
      </c>
      <c r="J42" s="82">
        <v>3</v>
      </c>
      <c r="K42" s="82">
        <v>3</v>
      </c>
      <c r="L42" s="83"/>
      <c r="M42" s="83"/>
      <c r="N42" s="83"/>
      <c r="O42" s="83"/>
      <c r="P42" s="26"/>
      <c r="Q42" s="26"/>
      <c r="R42" s="26"/>
      <c r="S42" s="26"/>
      <c r="T42" s="26">
        <v>175</v>
      </c>
      <c r="U42" s="26">
        <v>180</v>
      </c>
      <c r="V42" s="26">
        <v>115</v>
      </c>
      <c r="W42" s="26">
        <v>120</v>
      </c>
      <c r="X42" s="26">
        <v>47</v>
      </c>
      <c r="Y42" s="26">
        <v>1800</v>
      </c>
      <c r="Z42" s="27">
        <v>1908</v>
      </c>
      <c r="AA42" s="28"/>
      <c r="AB42" s="17">
        <f t="shared" si="4"/>
        <v>18.5</v>
      </c>
    </row>
    <row r="43" spans="1:28" ht="15.75" customHeight="1">
      <c r="A43" s="32" t="s">
        <v>1241</v>
      </c>
      <c r="B43" s="10">
        <v>22</v>
      </c>
      <c r="C43" s="10">
        <v>25</v>
      </c>
      <c r="D43" s="11">
        <v>40</v>
      </c>
      <c r="E43" s="11">
        <v>42</v>
      </c>
      <c r="F43" s="81">
        <v>1</v>
      </c>
      <c r="G43" s="81">
        <v>1</v>
      </c>
      <c r="H43" s="82">
        <v>3</v>
      </c>
      <c r="I43" s="82">
        <v>3</v>
      </c>
      <c r="J43" s="82">
        <v>3</v>
      </c>
      <c r="K43" s="82">
        <v>3</v>
      </c>
      <c r="L43" s="83"/>
      <c r="M43" s="83"/>
      <c r="N43" s="83"/>
      <c r="O43" s="83"/>
      <c r="P43" s="26"/>
      <c r="Q43" s="26"/>
      <c r="R43" s="26"/>
      <c r="S43" s="26"/>
      <c r="T43" s="26">
        <v>205</v>
      </c>
      <c r="U43" s="26">
        <v>210</v>
      </c>
      <c r="V43" s="26">
        <v>135</v>
      </c>
      <c r="W43" s="26">
        <v>140</v>
      </c>
      <c r="X43" s="26">
        <v>62</v>
      </c>
      <c r="Y43" s="26">
        <v>2100</v>
      </c>
      <c r="Z43" s="27">
        <v>1909</v>
      </c>
      <c r="AA43" s="28">
        <f>'uID''s'!G303</f>
        <v>2105</v>
      </c>
      <c r="AB43" s="17">
        <f t="shared" si="4"/>
        <v>23.5</v>
      </c>
    </row>
    <row r="44" spans="6:7" ht="14.25" customHeight="1">
      <c r="F44" s="80"/>
      <c r="G44" s="80"/>
    </row>
    <row r="45" spans="1:15" ht="14.25" customHeight="1">
      <c r="A45" s="20" t="s">
        <v>698</v>
      </c>
      <c r="F45" s="80"/>
      <c r="G45" s="80"/>
      <c r="H45" s="85"/>
      <c r="I45" s="85"/>
      <c r="J45" s="85"/>
      <c r="K45" s="85"/>
      <c r="L45" s="85"/>
      <c r="M45" s="85"/>
      <c r="N45" s="85"/>
      <c r="O45" s="85"/>
    </row>
    <row r="46" spans="1:27" ht="15.75" customHeight="1">
      <c r="A46" s="25" t="s">
        <v>1242</v>
      </c>
      <c r="B46" s="10">
        <v>3</v>
      </c>
      <c r="C46" s="10">
        <v>5</v>
      </c>
      <c r="D46" s="11">
        <v>20</v>
      </c>
      <c r="E46" s="11">
        <v>25</v>
      </c>
      <c r="F46" s="81"/>
      <c r="G46" s="81"/>
      <c r="H46" s="82"/>
      <c r="I46" s="82"/>
      <c r="J46" s="82"/>
      <c r="K46" s="82">
        <v>1</v>
      </c>
      <c r="L46" s="83"/>
      <c r="M46" s="83"/>
      <c r="N46" s="83"/>
      <c r="O46" s="83"/>
      <c r="P46" s="26">
        <v>45</v>
      </c>
      <c r="Q46" s="26">
        <v>50</v>
      </c>
      <c r="R46" s="26"/>
      <c r="S46" s="26"/>
      <c r="T46" s="26"/>
      <c r="U46" s="26"/>
      <c r="V46" s="26"/>
      <c r="W46" s="26"/>
      <c r="X46" s="26">
        <v>12</v>
      </c>
      <c r="Y46" s="26">
        <v>375</v>
      </c>
      <c r="Z46" s="27">
        <v>2230</v>
      </c>
      <c r="AA46" s="28" t="s">
        <v>94</v>
      </c>
    </row>
    <row r="47" spans="1:27" ht="15.75" customHeight="1">
      <c r="A47" s="25" t="s">
        <v>1243</v>
      </c>
      <c r="B47" s="10">
        <v>11</v>
      </c>
      <c r="C47" s="10">
        <v>14</v>
      </c>
      <c r="D47" s="11">
        <v>28</v>
      </c>
      <c r="E47" s="11">
        <v>32</v>
      </c>
      <c r="F47" s="81"/>
      <c r="G47" s="81"/>
      <c r="H47" s="82">
        <v>1</v>
      </c>
      <c r="I47" s="82">
        <v>1</v>
      </c>
      <c r="J47" s="82">
        <v>1</v>
      </c>
      <c r="K47" s="82">
        <v>2</v>
      </c>
      <c r="L47" s="83"/>
      <c r="M47" s="83"/>
      <c r="N47" s="83"/>
      <c r="O47" s="83"/>
      <c r="P47" s="26">
        <v>95</v>
      </c>
      <c r="Q47" s="26">
        <v>105</v>
      </c>
      <c r="R47" s="26"/>
      <c r="S47" s="26"/>
      <c r="T47" s="26"/>
      <c r="U47" s="26"/>
      <c r="V47" s="26"/>
      <c r="W47" s="26"/>
      <c r="X47" s="26">
        <v>31</v>
      </c>
      <c r="Y47" s="26">
        <v>1000</v>
      </c>
      <c r="Z47" s="27">
        <v>2231</v>
      </c>
      <c r="AA47" s="28" t="s">
        <v>94</v>
      </c>
    </row>
    <row r="48" spans="1:27" ht="15.75" customHeight="1">
      <c r="A48" s="25" t="s">
        <v>1244</v>
      </c>
      <c r="B48" s="10">
        <v>19</v>
      </c>
      <c r="C48" s="10">
        <v>23</v>
      </c>
      <c r="D48" s="11">
        <v>35</v>
      </c>
      <c r="E48" s="11">
        <v>40</v>
      </c>
      <c r="F48" s="81">
        <v>1</v>
      </c>
      <c r="G48" s="81">
        <v>1</v>
      </c>
      <c r="H48" s="82">
        <v>1</v>
      </c>
      <c r="I48" s="82">
        <v>1</v>
      </c>
      <c r="J48" s="82">
        <v>2</v>
      </c>
      <c r="K48" s="82">
        <v>3</v>
      </c>
      <c r="L48" s="83"/>
      <c r="M48" s="83"/>
      <c r="N48" s="83"/>
      <c r="O48" s="83"/>
      <c r="P48" s="26">
        <v>145</v>
      </c>
      <c r="Q48" s="26">
        <v>155</v>
      </c>
      <c r="R48" s="26"/>
      <c r="S48" s="26"/>
      <c r="T48" s="26"/>
      <c r="U48" s="26"/>
      <c r="V48" s="26"/>
      <c r="W48" s="26"/>
      <c r="X48" s="26">
        <v>60</v>
      </c>
      <c r="Y48" s="26">
        <v>2000</v>
      </c>
      <c r="Z48" s="27">
        <v>2232</v>
      </c>
      <c r="AA48" s="33">
        <f>'uID''s'!G340</f>
        <v>2142</v>
      </c>
    </row>
    <row r="49" spans="6:7" ht="14.25" customHeight="1">
      <c r="F49" s="80"/>
      <c r="G49" s="80"/>
    </row>
    <row r="50" spans="1:31" ht="14.25" customHeight="1">
      <c r="A50" s="20" t="s">
        <v>1245</v>
      </c>
      <c r="F50" s="80"/>
      <c r="G50" s="80"/>
      <c r="H50" s="85"/>
      <c r="I50" s="85"/>
      <c r="J50" s="85"/>
      <c r="K50" s="85"/>
      <c r="L50" s="85"/>
      <c r="M50" s="85"/>
      <c r="N50" s="85"/>
      <c r="O50" s="85"/>
      <c r="AD50" s="101"/>
      <c r="AE50" s="109"/>
    </row>
    <row r="51" spans="1:28" ht="15.75" customHeight="1">
      <c r="A51" s="110" t="s">
        <v>1246</v>
      </c>
      <c r="B51" s="10">
        <v>1</v>
      </c>
      <c r="C51" s="10">
        <v>1</v>
      </c>
      <c r="D51" s="11">
        <v>7</v>
      </c>
      <c r="E51" s="11">
        <v>11</v>
      </c>
      <c r="F51" s="81"/>
      <c r="G51" s="81"/>
      <c r="H51" s="82"/>
      <c r="I51" s="82"/>
      <c r="J51" s="82"/>
      <c r="K51" s="82"/>
      <c r="L51" s="83"/>
      <c r="M51" s="83"/>
      <c r="N51" s="83"/>
      <c r="O51" s="83"/>
      <c r="P51" s="26"/>
      <c r="Q51" s="26"/>
      <c r="R51" s="26">
        <v>17</v>
      </c>
      <c r="S51" s="26">
        <v>20</v>
      </c>
      <c r="T51" s="26"/>
      <c r="U51" s="26"/>
      <c r="V51" s="26">
        <v>7</v>
      </c>
      <c r="W51" s="26">
        <v>10</v>
      </c>
      <c r="X51" s="26">
        <v>3</v>
      </c>
      <c r="Y51" s="26">
        <v>50</v>
      </c>
      <c r="Z51" s="27">
        <v>2473</v>
      </c>
      <c r="AA51" s="28">
        <f>'uID''s'!G351</f>
        <v>2153</v>
      </c>
      <c r="AB51" s="17">
        <f aca="true" t="shared" si="5" ref="AB51:AB57">(B51+C51)/2</f>
        <v>1</v>
      </c>
    </row>
    <row r="52" spans="1:28" ht="15.75" customHeight="1">
      <c r="A52" s="110" t="s">
        <v>1247</v>
      </c>
      <c r="B52" s="10">
        <v>2</v>
      </c>
      <c r="C52" s="10">
        <v>2</v>
      </c>
      <c r="D52" s="11">
        <v>9</v>
      </c>
      <c r="E52" s="11">
        <v>13</v>
      </c>
      <c r="F52" s="81"/>
      <c r="G52" s="81"/>
      <c r="H52" s="82"/>
      <c r="I52" s="82"/>
      <c r="J52" s="82"/>
      <c r="K52" s="82"/>
      <c r="L52" s="83"/>
      <c r="M52" s="83"/>
      <c r="N52" s="83"/>
      <c r="O52" s="83"/>
      <c r="P52" s="26"/>
      <c r="Q52" s="26"/>
      <c r="R52" s="26">
        <v>51</v>
      </c>
      <c r="S52" s="26">
        <v>55</v>
      </c>
      <c r="T52" s="26"/>
      <c r="U52" s="26"/>
      <c r="V52" s="26">
        <v>21</v>
      </c>
      <c r="W52" s="26">
        <v>25</v>
      </c>
      <c r="X52" s="26">
        <v>8</v>
      </c>
      <c r="Y52" s="26">
        <v>150</v>
      </c>
      <c r="Z52" s="27">
        <v>778</v>
      </c>
      <c r="AA52" s="28"/>
      <c r="AB52" s="17">
        <f t="shared" si="5"/>
        <v>2</v>
      </c>
    </row>
    <row r="53" spans="1:28" ht="15.75" customHeight="1">
      <c r="A53" s="25" t="s">
        <v>1248</v>
      </c>
      <c r="B53" s="10">
        <v>3</v>
      </c>
      <c r="C53" s="10">
        <v>4</v>
      </c>
      <c r="D53" s="11">
        <v>10</v>
      </c>
      <c r="E53" s="11">
        <v>15</v>
      </c>
      <c r="F53" s="81"/>
      <c r="G53" s="81"/>
      <c r="H53" s="82"/>
      <c r="I53" s="82"/>
      <c r="J53" s="82"/>
      <c r="K53" s="82"/>
      <c r="L53" s="83"/>
      <c r="M53" s="83"/>
      <c r="N53" s="83"/>
      <c r="O53" s="83"/>
      <c r="P53" s="26"/>
      <c r="Q53" s="26"/>
      <c r="R53" s="26">
        <v>85</v>
      </c>
      <c r="S53" s="26">
        <v>90</v>
      </c>
      <c r="T53" s="26"/>
      <c r="U53" s="26"/>
      <c r="V53" s="26">
        <v>35</v>
      </c>
      <c r="W53" s="26">
        <v>40</v>
      </c>
      <c r="X53" s="26">
        <v>17</v>
      </c>
      <c r="Y53" s="26">
        <v>350</v>
      </c>
      <c r="Z53" s="27">
        <v>2471</v>
      </c>
      <c r="AA53" s="28"/>
      <c r="AB53" s="17">
        <f t="shared" si="5"/>
        <v>3.5</v>
      </c>
    </row>
    <row r="54" spans="1:28" ht="15.75" customHeight="1">
      <c r="A54" s="25" t="s">
        <v>1249</v>
      </c>
      <c r="B54" s="10">
        <v>5</v>
      </c>
      <c r="C54" s="10">
        <v>7</v>
      </c>
      <c r="D54" s="11">
        <v>12</v>
      </c>
      <c r="E54" s="11">
        <v>17</v>
      </c>
      <c r="F54" s="81"/>
      <c r="G54" s="81"/>
      <c r="H54" s="82">
        <v>1</v>
      </c>
      <c r="I54" s="82">
        <v>1</v>
      </c>
      <c r="J54" s="82">
        <v>2</v>
      </c>
      <c r="K54" s="82">
        <v>3</v>
      </c>
      <c r="L54" s="83"/>
      <c r="M54" s="83"/>
      <c r="N54" s="83"/>
      <c r="O54" s="83"/>
      <c r="P54" s="26"/>
      <c r="Q54" s="26"/>
      <c r="R54" s="26">
        <v>119</v>
      </c>
      <c r="S54" s="26">
        <v>125</v>
      </c>
      <c r="T54" s="26"/>
      <c r="U54" s="26"/>
      <c r="V54" s="26">
        <v>49</v>
      </c>
      <c r="W54" s="26">
        <v>55</v>
      </c>
      <c r="X54" s="26">
        <v>25</v>
      </c>
      <c r="Y54" s="26">
        <v>700</v>
      </c>
      <c r="Z54" s="27">
        <v>2469</v>
      </c>
      <c r="AA54" s="28" t="s">
        <v>94</v>
      </c>
      <c r="AB54" s="17">
        <f t="shared" si="5"/>
        <v>6</v>
      </c>
    </row>
    <row r="55" spans="1:28" ht="15.75" customHeight="1">
      <c r="A55" s="25" t="s">
        <v>1250</v>
      </c>
      <c r="B55" s="10">
        <v>8</v>
      </c>
      <c r="C55" s="10">
        <v>11</v>
      </c>
      <c r="D55" s="11">
        <v>13</v>
      </c>
      <c r="E55" s="11">
        <v>18</v>
      </c>
      <c r="F55" s="81"/>
      <c r="G55" s="81"/>
      <c r="H55" s="82">
        <v>1</v>
      </c>
      <c r="I55" s="82">
        <v>2</v>
      </c>
      <c r="J55" s="82">
        <v>3</v>
      </c>
      <c r="K55" s="82">
        <v>4</v>
      </c>
      <c r="L55" s="83"/>
      <c r="M55" s="83"/>
      <c r="N55" s="83"/>
      <c r="O55" s="83"/>
      <c r="P55" s="26"/>
      <c r="Q55" s="26"/>
      <c r="R55" s="26">
        <v>153</v>
      </c>
      <c r="S55" s="26">
        <v>160</v>
      </c>
      <c r="T55" s="26"/>
      <c r="U55" s="26"/>
      <c r="V55" s="26">
        <v>63</v>
      </c>
      <c r="W55" s="26">
        <v>70</v>
      </c>
      <c r="X55" s="26">
        <v>37</v>
      </c>
      <c r="Y55" s="26">
        <v>1100</v>
      </c>
      <c r="Z55" s="27">
        <v>779</v>
      </c>
      <c r="AA55" s="28"/>
      <c r="AB55" s="17">
        <f t="shared" si="5"/>
        <v>9.5</v>
      </c>
    </row>
    <row r="56" spans="1:28" ht="15.75" customHeight="1">
      <c r="A56" s="111" t="s">
        <v>1251</v>
      </c>
      <c r="B56" s="10">
        <v>13</v>
      </c>
      <c r="C56" s="10">
        <v>16</v>
      </c>
      <c r="D56" s="11">
        <v>14</v>
      </c>
      <c r="E56" s="11">
        <v>19</v>
      </c>
      <c r="F56" s="81">
        <v>1</v>
      </c>
      <c r="G56" s="81">
        <v>1</v>
      </c>
      <c r="H56" s="82">
        <v>1</v>
      </c>
      <c r="I56" s="82">
        <v>2</v>
      </c>
      <c r="J56" s="82">
        <v>2</v>
      </c>
      <c r="K56" s="82">
        <v>3</v>
      </c>
      <c r="L56" s="83"/>
      <c r="M56" s="83"/>
      <c r="N56" s="83"/>
      <c r="O56" s="83"/>
      <c r="P56" s="26"/>
      <c r="Q56" s="26"/>
      <c r="R56" s="26">
        <v>187</v>
      </c>
      <c r="S56" s="26">
        <v>195</v>
      </c>
      <c r="T56" s="26"/>
      <c r="U56" s="26"/>
      <c r="V56" s="26">
        <v>77</v>
      </c>
      <c r="W56" s="26">
        <v>85</v>
      </c>
      <c r="X56" s="26">
        <v>49</v>
      </c>
      <c r="Y56" s="26">
        <v>1600</v>
      </c>
      <c r="Z56" s="27">
        <v>2472</v>
      </c>
      <c r="AA56" s="28"/>
      <c r="AB56" s="17">
        <f t="shared" si="5"/>
        <v>14.5</v>
      </c>
    </row>
    <row r="57" spans="1:28" ht="15.75" customHeight="1">
      <c r="A57" s="111" t="s">
        <v>1252</v>
      </c>
      <c r="B57" s="10">
        <v>17</v>
      </c>
      <c r="C57" s="10">
        <v>20</v>
      </c>
      <c r="D57" s="11">
        <v>15</v>
      </c>
      <c r="E57" s="11">
        <v>20</v>
      </c>
      <c r="F57" s="81">
        <v>1</v>
      </c>
      <c r="G57" s="81">
        <v>1</v>
      </c>
      <c r="H57" s="82">
        <v>2</v>
      </c>
      <c r="I57" s="82">
        <v>2</v>
      </c>
      <c r="J57" s="82">
        <v>3</v>
      </c>
      <c r="K57" s="82">
        <v>4</v>
      </c>
      <c r="L57" s="83"/>
      <c r="M57" s="83"/>
      <c r="N57" s="83"/>
      <c r="O57" s="83"/>
      <c r="P57" s="26"/>
      <c r="Q57" s="26"/>
      <c r="R57" s="26">
        <v>221</v>
      </c>
      <c r="S57" s="26">
        <v>230</v>
      </c>
      <c r="T57" s="26"/>
      <c r="U57" s="26"/>
      <c r="V57" s="26">
        <v>91</v>
      </c>
      <c r="W57" s="26">
        <v>100</v>
      </c>
      <c r="X57" s="26">
        <v>61</v>
      </c>
      <c r="Y57" s="26">
        <v>2200</v>
      </c>
      <c r="Z57" s="27">
        <v>783</v>
      </c>
      <c r="AA57" s="28">
        <f>'uID''s'!G337</f>
        <v>2139</v>
      </c>
      <c r="AB57" s="17">
        <f t="shared" si="5"/>
        <v>18.5</v>
      </c>
    </row>
    <row r="59" spans="1:31" ht="14.25" customHeight="1">
      <c r="A59" s="20" t="s">
        <v>721</v>
      </c>
      <c r="F59" s="80"/>
      <c r="G59" s="80"/>
      <c r="H59" s="85"/>
      <c r="I59" s="85"/>
      <c r="J59" s="85"/>
      <c r="K59" s="85"/>
      <c r="L59" s="85"/>
      <c r="M59" s="85"/>
      <c r="N59" s="85"/>
      <c r="O59" s="85"/>
      <c r="AD59" s="101"/>
      <c r="AE59" s="109"/>
    </row>
    <row r="60" spans="1:28" ht="15" customHeight="1">
      <c r="A60" s="110" t="s">
        <v>1253</v>
      </c>
      <c r="B60" s="10">
        <v>1</v>
      </c>
      <c r="C60" s="10">
        <v>1</v>
      </c>
      <c r="D60" s="11">
        <v>8</v>
      </c>
      <c r="E60" s="11">
        <v>12</v>
      </c>
      <c r="F60" s="81"/>
      <c r="G60" s="81"/>
      <c r="H60" s="94"/>
      <c r="I60" s="94"/>
      <c r="J60" s="94"/>
      <c r="K60" s="94"/>
      <c r="L60" s="94"/>
      <c r="M60" s="94"/>
      <c r="N60" s="94"/>
      <c r="O60" s="94"/>
      <c r="P60" s="26"/>
      <c r="Q60" s="26"/>
      <c r="R60" s="26">
        <v>17</v>
      </c>
      <c r="S60" s="26">
        <v>20</v>
      </c>
      <c r="T60" s="26"/>
      <c r="U60" s="26"/>
      <c r="V60" s="26">
        <v>7</v>
      </c>
      <c r="W60" s="26">
        <v>10</v>
      </c>
      <c r="X60" s="26">
        <v>1</v>
      </c>
      <c r="Y60" s="26">
        <v>75</v>
      </c>
      <c r="Z60" s="27">
        <v>2468</v>
      </c>
      <c r="AA60" s="28" t="s">
        <v>94</v>
      </c>
      <c r="AB60" s="17">
        <f aca="true" t="shared" si="6" ref="AB60:AB62">(B60+C60)/2</f>
        <v>1</v>
      </c>
    </row>
    <row r="61" spans="1:28" ht="15" customHeight="1">
      <c r="A61" s="25" t="s">
        <v>1254</v>
      </c>
      <c r="B61" s="10">
        <v>5</v>
      </c>
      <c r="C61" s="10">
        <v>6</v>
      </c>
      <c r="D61" s="11">
        <v>13</v>
      </c>
      <c r="E61" s="11">
        <v>16</v>
      </c>
      <c r="F61" s="81"/>
      <c r="G61" s="81"/>
      <c r="H61" s="94"/>
      <c r="I61" s="94"/>
      <c r="J61" s="94"/>
      <c r="K61" s="94"/>
      <c r="L61" s="94"/>
      <c r="M61" s="94"/>
      <c r="N61" s="94"/>
      <c r="O61" s="94"/>
      <c r="P61" s="26"/>
      <c r="Q61" s="26"/>
      <c r="R61" s="26">
        <v>119</v>
      </c>
      <c r="S61" s="26">
        <v>125</v>
      </c>
      <c r="T61" s="26"/>
      <c r="U61" s="26"/>
      <c r="V61" s="26">
        <v>49</v>
      </c>
      <c r="W61" s="26">
        <v>55</v>
      </c>
      <c r="X61" s="26">
        <v>22</v>
      </c>
      <c r="Y61" s="26">
        <v>650</v>
      </c>
      <c r="Z61" s="27">
        <v>1665</v>
      </c>
      <c r="AA61" s="28" t="s">
        <v>94</v>
      </c>
      <c r="AB61" s="17">
        <f t="shared" si="6"/>
        <v>5.5</v>
      </c>
    </row>
    <row r="62" spans="1:28" ht="15" customHeight="1">
      <c r="A62" s="111" t="s">
        <v>1255</v>
      </c>
      <c r="B62" s="10">
        <v>15</v>
      </c>
      <c r="C62" s="10">
        <v>17</v>
      </c>
      <c r="D62" s="11">
        <v>15</v>
      </c>
      <c r="E62" s="11">
        <v>19</v>
      </c>
      <c r="F62" s="81">
        <v>1</v>
      </c>
      <c r="G62" s="81">
        <v>1</v>
      </c>
      <c r="H62" s="94"/>
      <c r="I62" s="94"/>
      <c r="J62" s="94"/>
      <c r="K62" s="94"/>
      <c r="L62" s="94"/>
      <c r="M62" s="94"/>
      <c r="N62" s="94"/>
      <c r="O62" s="94"/>
      <c r="P62" s="26"/>
      <c r="Q62" s="26"/>
      <c r="R62" s="26">
        <v>211</v>
      </c>
      <c r="S62" s="26">
        <v>220</v>
      </c>
      <c r="T62" s="26"/>
      <c r="U62" s="26"/>
      <c r="V62" s="26">
        <v>81</v>
      </c>
      <c r="W62" s="26">
        <v>90</v>
      </c>
      <c r="X62" s="26">
        <v>58</v>
      </c>
      <c r="Y62" s="26">
        <v>2400</v>
      </c>
      <c r="Z62" s="27">
        <v>2476</v>
      </c>
      <c r="AA62" s="33">
        <f>'uID''s'!G365</f>
        <v>2167</v>
      </c>
      <c r="AB62" s="17">
        <f t="shared" si="6"/>
        <v>16</v>
      </c>
    </row>
    <row r="64" spans="1:31" ht="14.25" customHeight="1">
      <c r="A64" s="20" t="s">
        <v>733</v>
      </c>
      <c r="F64" s="80"/>
      <c r="G64" s="80"/>
      <c r="H64" s="85"/>
      <c r="I64" s="85"/>
      <c r="J64" s="85"/>
      <c r="K64" s="85"/>
      <c r="L64" s="85"/>
      <c r="M64" s="85"/>
      <c r="N64" s="85"/>
      <c r="O64" s="85"/>
      <c r="AD64" s="101"/>
      <c r="AE64" s="109"/>
    </row>
    <row r="65" spans="1:28" ht="15" customHeight="1">
      <c r="A65" s="110" t="s">
        <v>1256</v>
      </c>
      <c r="B65" s="10">
        <v>1</v>
      </c>
      <c r="C65" s="10">
        <v>1</v>
      </c>
      <c r="D65" s="11">
        <v>8</v>
      </c>
      <c r="E65" s="11">
        <v>12</v>
      </c>
      <c r="F65" s="81"/>
      <c r="G65" s="81"/>
      <c r="H65" s="94"/>
      <c r="I65" s="94"/>
      <c r="J65" s="94"/>
      <c r="K65" s="94"/>
      <c r="L65" s="94"/>
      <c r="M65" s="94"/>
      <c r="N65" s="94"/>
      <c r="O65" s="94"/>
      <c r="P65" s="26"/>
      <c r="Q65" s="26"/>
      <c r="R65" s="26">
        <v>17</v>
      </c>
      <c r="S65" s="26">
        <v>20</v>
      </c>
      <c r="T65" s="26"/>
      <c r="U65" s="26"/>
      <c r="V65" s="26">
        <v>7</v>
      </c>
      <c r="W65" s="26">
        <v>10</v>
      </c>
      <c r="X65" s="26">
        <v>1</v>
      </c>
      <c r="Y65" s="26">
        <v>75</v>
      </c>
      <c r="Z65" s="27">
        <v>2477</v>
      </c>
      <c r="AA65" s="28" t="s">
        <v>94</v>
      </c>
      <c r="AB65" s="17">
        <f aca="true" t="shared" si="7" ref="AB65:AB67">(B65+C65)/2</f>
        <v>1</v>
      </c>
    </row>
    <row r="66" spans="1:28" ht="15" customHeight="1">
      <c r="A66" s="25" t="s">
        <v>1257</v>
      </c>
      <c r="B66" s="10">
        <v>5</v>
      </c>
      <c r="C66" s="10">
        <v>6</v>
      </c>
      <c r="D66" s="11">
        <v>13</v>
      </c>
      <c r="E66" s="11">
        <v>16</v>
      </c>
      <c r="F66" s="81"/>
      <c r="G66" s="81"/>
      <c r="H66" s="94"/>
      <c r="I66" s="94"/>
      <c r="J66" s="94"/>
      <c r="K66" s="94"/>
      <c r="L66" s="94"/>
      <c r="M66" s="94"/>
      <c r="N66" s="94"/>
      <c r="O66" s="94"/>
      <c r="P66" s="26"/>
      <c r="Q66" s="26"/>
      <c r="R66" s="26">
        <v>119</v>
      </c>
      <c r="S66" s="26">
        <v>125</v>
      </c>
      <c r="T66" s="26"/>
      <c r="U66" s="26"/>
      <c r="V66" s="26">
        <v>49</v>
      </c>
      <c r="W66" s="26">
        <v>55</v>
      </c>
      <c r="X66" s="26">
        <v>22</v>
      </c>
      <c r="Y66" s="26">
        <v>650</v>
      </c>
      <c r="Z66" s="27">
        <v>2480</v>
      </c>
      <c r="AA66" s="28" t="s">
        <v>94</v>
      </c>
      <c r="AB66" s="17">
        <f t="shared" si="7"/>
        <v>5.5</v>
      </c>
    </row>
    <row r="67" spans="1:28" ht="15" customHeight="1">
      <c r="A67" s="111" t="s">
        <v>1258</v>
      </c>
      <c r="B67" s="10">
        <v>15</v>
      </c>
      <c r="C67" s="10">
        <v>17</v>
      </c>
      <c r="D67" s="11">
        <v>15</v>
      </c>
      <c r="E67" s="11">
        <v>19</v>
      </c>
      <c r="F67" s="81">
        <v>1</v>
      </c>
      <c r="G67" s="81">
        <v>1</v>
      </c>
      <c r="H67" s="94"/>
      <c r="I67" s="94"/>
      <c r="J67" s="94"/>
      <c r="K67" s="94"/>
      <c r="L67" s="94"/>
      <c r="M67" s="94"/>
      <c r="N67" s="94"/>
      <c r="O67" s="94"/>
      <c r="P67" s="26"/>
      <c r="Q67" s="26"/>
      <c r="R67" s="26">
        <v>211</v>
      </c>
      <c r="S67" s="26">
        <v>220</v>
      </c>
      <c r="T67" s="26"/>
      <c r="U67" s="26"/>
      <c r="V67" s="26">
        <v>81</v>
      </c>
      <c r="W67" s="26">
        <v>90</v>
      </c>
      <c r="X67" s="26">
        <v>58</v>
      </c>
      <c r="Y67" s="26">
        <v>2400</v>
      </c>
      <c r="Z67" s="27">
        <v>1910</v>
      </c>
      <c r="AA67" s="33">
        <f>'uID''s'!G331</f>
        <v>2133</v>
      </c>
      <c r="AB67" s="17">
        <f t="shared" si="7"/>
        <v>16</v>
      </c>
    </row>
    <row r="69" spans="1:31" ht="14.25" customHeight="1">
      <c r="A69" s="20" t="s">
        <v>756</v>
      </c>
      <c r="F69" s="80"/>
      <c r="G69" s="80"/>
      <c r="H69" s="85"/>
      <c r="I69" s="85"/>
      <c r="J69" s="85"/>
      <c r="K69" s="85"/>
      <c r="L69" s="85"/>
      <c r="M69" s="85"/>
      <c r="N69" s="85"/>
      <c r="O69" s="85"/>
      <c r="AD69" s="101"/>
      <c r="AE69" s="109"/>
    </row>
    <row r="70" spans="1:28" ht="15" customHeight="1">
      <c r="A70" s="110" t="s">
        <v>1259</v>
      </c>
      <c r="B70" s="10">
        <v>1</v>
      </c>
      <c r="C70" s="10">
        <v>1</v>
      </c>
      <c r="D70" s="11">
        <v>8</v>
      </c>
      <c r="E70" s="11">
        <v>12</v>
      </c>
      <c r="F70" s="81"/>
      <c r="G70" s="81"/>
      <c r="H70" s="94"/>
      <c r="I70" s="94"/>
      <c r="J70" s="94"/>
      <c r="K70" s="94"/>
      <c r="L70" s="94"/>
      <c r="M70" s="94"/>
      <c r="N70" s="94"/>
      <c r="O70" s="94"/>
      <c r="P70" s="26"/>
      <c r="Q70" s="26"/>
      <c r="R70" s="26">
        <v>17</v>
      </c>
      <c r="S70" s="26">
        <v>20</v>
      </c>
      <c r="T70" s="26"/>
      <c r="U70" s="26"/>
      <c r="V70" s="26">
        <v>7</v>
      </c>
      <c r="W70" s="26">
        <v>10</v>
      </c>
      <c r="X70" s="26">
        <v>1</v>
      </c>
      <c r="Y70" s="26">
        <v>75</v>
      </c>
      <c r="Z70" s="27">
        <v>2479</v>
      </c>
      <c r="AA70" s="28" t="s">
        <v>94</v>
      </c>
      <c r="AB70" s="17">
        <f aca="true" t="shared" si="8" ref="AB70:AB72">(B70+C70)/2</f>
        <v>1</v>
      </c>
    </row>
    <row r="71" spans="1:28" ht="15" customHeight="1">
      <c r="A71" s="25" t="s">
        <v>1260</v>
      </c>
      <c r="B71" s="10">
        <v>5</v>
      </c>
      <c r="C71" s="10">
        <v>6</v>
      </c>
      <c r="D71" s="11">
        <v>13</v>
      </c>
      <c r="E71" s="11">
        <v>16</v>
      </c>
      <c r="F71" s="81"/>
      <c r="G71" s="81"/>
      <c r="H71" s="94"/>
      <c r="I71" s="94"/>
      <c r="J71" s="94"/>
      <c r="K71" s="94"/>
      <c r="L71" s="94"/>
      <c r="M71" s="94"/>
      <c r="N71" s="94"/>
      <c r="O71" s="94"/>
      <c r="P71" s="26"/>
      <c r="Q71" s="26"/>
      <c r="R71" s="26">
        <v>119</v>
      </c>
      <c r="S71" s="26">
        <v>125</v>
      </c>
      <c r="T71" s="26"/>
      <c r="U71" s="26"/>
      <c r="V71" s="26">
        <v>49</v>
      </c>
      <c r="W71" s="26">
        <v>55</v>
      </c>
      <c r="X71" s="26">
        <v>22</v>
      </c>
      <c r="Y71" s="26">
        <v>650</v>
      </c>
      <c r="Z71" s="27">
        <v>2478</v>
      </c>
      <c r="AA71" s="28" t="s">
        <v>94</v>
      </c>
      <c r="AB71" s="17">
        <f t="shared" si="8"/>
        <v>5.5</v>
      </c>
    </row>
    <row r="72" spans="1:28" ht="15" customHeight="1">
      <c r="A72" s="111" t="s">
        <v>1261</v>
      </c>
      <c r="B72" s="10">
        <v>15</v>
      </c>
      <c r="C72" s="10">
        <v>17</v>
      </c>
      <c r="D72" s="11">
        <v>15</v>
      </c>
      <c r="E72" s="11">
        <v>19</v>
      </c>
      <c r="F72" s="81">
        <v>1</v>
      </c>
      <c r="G72" s="81">
        <v>1</v>
      </c>
      <c r="H72" s="94"/>
      <c r="I72" s="94"/>
      <c r="J72" s="94"/>
      <c r="K72" s="94"/>
      <c r="L72" s="94"/>
      <c r="M72" s="94"/>
      <c r="N72" s="94"/>
      <c r="O72" s="94"/>
      <c r="P72" s="26"/>
      <c r="Q72" s="26"/>
      <c r="R72" s="26">
        <v>211</v>
      </c>
      <c r="S72" s="26">
        <v>220</v>
      </c>
      <c r="T72" s="26"/>
      <c r="U72" s="26"/>
      <c r="V72" s="26">
        <v>81</v>
      </c>
      <c r="W72" s="26">
        <v>90</v>
      </c>
      <c r="X72" s="26">
        <v>58</v>
      </c>
      <c r="Y72" s="26">
        <v>2400</v>
      </c>
      <c r="Z72" s="27">
        <v>2481</v>
      </c>
      <c r="AA72" s="33">
        <f>'uID''s'!G390</f>
        <v>2192</v>
      </c>
      <c r="AB72" s="17">
        <f t="shared" si="8"/>
        <v>16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AC19" sqref="AC19"/>
    </sheetView>
  </sheetViews>
  <sheetFormatPr defaultColWidth="9.140625" defaultRowHeight="14.25" customHeight="1"/>
  <cols>
    <col min="1" max="1" width="23.421875" style="3" customWidth="1"/>
    <col min="2" max="5" width="8.421875" style="3" customWidth="1"/>
    <col min="6" max="15" width="4.421875" style="3" customWidth="1"/>
    <col min="16" max="64" width="8.421875" style="3" customWidth="1"/>
    <col min="65" max="16384" width="8.7109375" style="5" customWidth="1"/>
  </cols>
  <sheetData>
    <row r="1" spans="1:28" ht="15" customHeight="1">
      <c r="A1" s="6" t="s">
        <v>0</v>
      </c>
      <c r="B1" s="6" t="s">
        <v>609</v>
      </c>
      <c r="C1" s="6" t="s">
        <v>610</v>
      </c>
      <c r="D1" s="6" t="s">
        <v>72</v>
      </c>
      <c r="E1" s="6" t="s">
        <v>73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74</v>
      </c>
      <c r="Q1" s="6" t="s">
        <v>62</v>
      </c>
      <c r="R1" s="6" t="s">
        <v>1201</v>
      </c>
      <c r="S1" s="6" t="s">
        <v>149</v>
      </c>
      <c r="T1" s="6" t="s">
        <v>75</v>
      </c>
      <c r="U1" s="6" t="s">
        <v>63</v>
      </c>
      <c r="V1" s="6" t="s">
        <v>76</v>
      </c>
      <c r="W1" s="6" t="s">
        <v>77</v>
      </c>
      <c r="X1" s="6" t="s">
        <v>13</v>
      </c>
      <c r="Y1" s="6" t="s">
        <v>14</v>
      </c>
      <c r="Z1" s="6" t="s">
        <v>16</v>
      </c>
      <c r="AA1" s="6" t="s">
        <v>17</v>
      </c>
      <c r="AB1" s="4"/>
    </row>
    <row r="2" spans="1:28" ht="15.75" customHeight="1">
      <c r="A2" s="25" t="s">
        <v>1262</v>
      </c>
      <c r="B2" s="10">
        <v>1</v>
      </c>
      <c r="C2" s="10">
        <v>1</v>
      </c>
      <c r="D2" s="11">
        <v>5</v>
      </c>
      <c r="E2" s="11">
        <v>15</v>
      </c>
      <c r="F2" s="81"/>
      <c r="G2" s="81"/>
      <c r="H2" s="82"/>
      <c r="I2" s="82"/>
      <c r="J2" s="82"/>
      <c r="K2" s="82"/>
      <c r="L2" s="83"/>
      <c r="M2" s="83"/>
      <c r="N2" s="83"/>
      <c r="O2" s="83"/>
      <c r="P2" s="26"/>
      <c r="Q2" s="26"/>
      <c r="R2" s="26"/>
      <c r="S2" s="26"/>
      <c r="T2" s="26"/>
      <c r="U2" s="26"/>
      <c r="V2" s="26">
        <v>7</v>
      </c>
      <c r="W2" s="26">
        <v>10</v>
      </c>
      <c r="X2" s="26">
        <v>2</v>
      </c>
      <c r="Y2" s="26">
        <v>35</v>
      </c>
      <c r="Z2" s="27">
        <v>1626</v>
      </c>
      <c r="AA2" s="28">
        <v>3</v>
      </c>
      <c r="AB2" s="17">
        <f aca="true" t="shared" si="0" ref="AB2:AB17">(B2+C2)/2</f>
        <v>1</v>
      </c>
    </row>
    <row r="3" spans="1:28" ht="15.75" customHeight="1">
      <c r="A3" s="25" t="s">
        <v>1263</v>
      </c>
      <c r="B3" s="10">
        <v>2</v>
      </c>
      <c r="C3" s="10">
        <v>2</v>
      </c>
      <c r="D3" s="11">
        <v>8</v>
      </c>
      <c r="E3" s="11">
        <v>18</v>
      </c>
      <c r="F3" s="81"/>
      <c r="G3" s="81"/>
      <c r="H3" s="82"/>
      <c r="I3" s="82"/>
      <c r="J3" s="82"/>
      <c r="K3" s="82"/>
      <c r="L3" s="83"/>
      <c r="M3" s="83"/>
      <c r="N3" s="83"/>
      <c r="O3" s="83"/>
      <c r="P3" s="26"/>
      <c r="Q3" s="26"/>
      <c r="R3" s="26"/>
      <c r="S3" s="26"/>
      <c r="T3" s="26"/>
      <c r="U3" s="26"/>
      <c r="V3" s="26">
        <v>27</v>
      </c>
      <c r="W3" s="26">
        <v>30</v>
      </c>
      <c r="X3" s="26">
        <v>4</v>
      </c>
      <c r="Y3" s="26">
        <v>100</v>
      </c>
      <c r="Z3" s="27">
        <v>3492</v>
      </c>
      <c r="AA3" s="28"/>
      <c r="AB3" s="17">
        <f t="shared" si="0"/>
        <v>2</v>
      </c>
    </row>
    <row r="4" spans="1:28" ht="15.75" customHeight="1">
      <c r="A4" s="25" t="s">
        <v>1264</v>
      </c>
      <c r="B4" s="10">
        <v>3</v>
      </c>
      <c r="C4" s="10">
        <v>3</v>
      </c>
      <c r="D4" s="11">
        <v>10</v>
      </c>
      <c r="E4" s="11">
        <v>20</v>
      </c>
      <c r="F4" s="81"/>
      <c r="G4" s="81"/>
      <c r="H4" s="82"/>
      <c r="I4" s="82"/>
      <c r="J4" s="82"/>
      <c r="K4" s="82"/>
      <c r="L4" s="83"/>
      <c r="M4" s="83"/>
      <c r="N4" s="83"/>
      <c r="O4" s="83"/>
      <c r="P4" s="26"/>
      <c r="Q4" s="26"/>
      <c r="R4" s="26"/>
      <c r="S4" s="26"/>
      <c r="T4" s="26">
        <v>32</v>
      </c>
      <c r="U4" s="26">
        <v>35</v>
      </c>
      <c r="V4" s="26">
        <v>32</v>
      </c>
      <c r="W4" s="26">
        <v>35</v>
      </c>
      <c r="X4" s="26">
        <v>7</v>
      </c>
      <c r="Y4" s="26">
        <v>200</v>
      </c>
      <c r="Z4" s="27">
        <v>1628</v>
      </c>
      <c r="AA4" s="28" t="s">
        <v>94</v>
      </c>
      <c r="AB4" s="17">
        <f t="shared" si="0"/>
        <v>3</v>
      </c>
    </row>
    <row r="5" spans="1:28" ht="15.75" customHeight="1">
      <c r="A5" s="25" t="s">
        <v>1265</v>
      </c>
      <c r="B5" s="10">
        <v>3</v>
      </c>
      <c r="C5" s="10">
        <v>5</v>
      </c>
      <c r="D5" s="11">
        <v>11</v>
      </c>
      <c r="E5" s="11">
        <v>21</v>
      </c>
      <c r="F5" s="81"/>
      <c r="G5" s="81"/>
      <c r="H5" s="82"/>
      <c r="I5" s="82"/>
      <c r="J5" s="82"/>
      <c r="K5" s="82"/>
      <c r="L5" s="83"/>
      <c r="M5" s="83"/>
      <c r="N5" s="83"/>
      <c r="O5" s="83"/>
      <c r="P5" s="26">
        <v>37</v>
      </c>
      <c r="Q5" s="26">
        <v>40</v>
      </c>
      <c r="R5" s="26"/>
      <c r="S5" s="26"/>
      <c r="T5" s="26"/>
      <c r="U5" s="26"/>
      <c r="V5" s="26">
        <v>37</v>
      </c>
      <c r="W5" s="26">
        <v>40</v>
      </c>
      <c r="X5" s="26">
        <v>13</v>
      </c>
      <c r="Y5" s="26">
        <v>400</v>
      </c>
      <c r="Z5" s="27">
        <v>1592</v>
      </c>
      <c r="AA5" s="28"/>
      <c r="AB5" s="17">
        <f t="shared" si="0"/>
        <v>4</v>
      </c>
    </row>
    <row r="6" spans="1:28" ht="15.75" customHeight="1">
      <c r="A6" s="25" t="s">
        <v>1266</v>
      </c>
      <c r="B6" s="10">
        <v>4</v>
      </c>
      <c r="C6" s="10">
        <v>5</v>
      </c>
      <c r="D6" s="11">
        <v>13</v>
      </c>
      <c r="E6" s="11">
        <v>23</v>
      </c>
      <c r="F6" s="81"/>
      <c r="G6" s="81"/>
      <c r="H6" s="82">
        <v>1</v>
      </c>
      <c r="I6" s="82">
        <v>1</v>
      </c>
      <c r="J6" s="82">
        <v>1</v>
      </c>
      <c r="K6" s="82">
        <v>2</v>
      </c>
      <c r="L6" s="83"/>
      <c r="M6" s="83"/>
      <c r="N6" s="83"/>
      <c r="O6" s="83"/>
      <c r="P6" s="26"/>
      <c r="Q6" s="26"/>
      <c r="R6" s="26"/>
      <c r="S6" s="26"/>
      <c r="T6" s="26">
        <v>47</v>
      </c>
      <c r="U6" s="26">
        <v>50</v>
      </c>
      <c r="V6" s="26">
        <v>52</v>
      </c>
      <c r="W6" s="26">
        <v>55</v>
      </c>
      <c r="X6" s="26">
        <v>19</v>
      </c>
      <c r="Y6" s="26">
        <v>600</v>
      </c>
      <c r="Z6" s="27">
        <v>1528</v>
      </c>
      <c r="AA6" s="28"/>
      <c r="AB6" s="17">
        <f t="shared" si="0"/>
        <v>4.5</v>
      </c>
    </row>
    <row r="7" spans="1:28" ht="15.75" customHeight="1">
      <c r="A7" s="25" t="s">
        <v>1267</v>
      </c>
      <c r="B7" s="10">
        <v>6</v>
      </c>
      <c r="C7" s="10">
        <v>8</v>
      </c>
      <c r="D7" s="11">
        <v>14</v>
      </c>
      <c r="E7" s="11">
        <v>24</v>
      </c>
      <c r="F7" s="81"/>
      <c r="G7" s="81"/>
      <c r="H7" s="82">
        <v>1</v>
      </c>
      <c r="I7" s="82">
        <v>1</v>
      </c>
      <c r="J7" s="82">
        <v>2</v>
      </c>
      <c r="K7" s="82">
        <v>2</v>
      </c>
      <c r="L7" s="83"/>
      <c r="M7" s="83"/>
      <c r="N7" s="83"/>
      <c r="O7" s="83"/>
      <c r="P7" s="26">
        <v>67</v>
      </c>
      <c r="Q7" s="26">
        <v>70</v>
      </c>
      <c r="R7" s="26"/>
      <c r="S7" s="26"/>
      <c r="T7" s="26"/>
      <c r="U7" s="26"/>
      <c r="V7" s="26">
        <v>62</v>
      </c>
      <c r="W7" s="26">
        <v>65</v>
      </c>
      <c r="X7" s="26">
        <v>25</v>
      </c>
      <c r="Y7" s="26">
        <v>700</v>
      </c>
      <c r="Z7" s="27">
        <v>1477</v>
      </c>
      <c r="AA7" s="28"/>
      <c r="AB7" s="17">
        <f t="shared" si="0"/>
        <v>7</v>
      </c>
    </row>
    <row r="8" spans="1:28" ht="15.75" customHeight="1">
      <c r="A8" s="25" t="s">
        <v>1268</v>
      </c>
      <c r="B8" s="10">
        <v>6</v>
      </c>
      <c r="C8" s="10">
        <v>7</v>
      </c>
      <c r="D8" s="11">
        <v>15</v>
      </c>
      <c r="E8" s="11">
        <v>25</v>
      </c>
      <c r="F8" s="81"/>
      <c r="G8" s="81"/>
      <c r="H8" s="82">
        <v>1</v>
      </c>
      <c r="I8" s="82">
        <v>2</v>
      </c>
      <c r="J8" s="82">
        <v>2</v>
      </c>
      <c r="K8" s="82">
        <v>2</v>
      </c>
      <c r="L8" s="83"/>
      <c r="M8" s="83"/>
      <c r="N8" s="83"/>
      <c r="O8" s="83"/>
      <c r="P8" s="26"/>
      <c r="Q8" s="26"/>
      <c r="R8" s="26"/>
      <c r="S8" s="26"/>
      <c r="T8" s="26">
        <v>87</v>
      </c>
      <c r="U8" s="26">
        <v>90</v>
      </c>
      <c r="V8" s="26">
        <v>77</v>
      </c>
      <c r="W8" s="26">
        <v>80</v>
      </c>
      <c r="X8" s="26">
        <v>31</v>
      </c>
      <c r="Y8" s="26">
        <v>900</v>
      </c>
      <c r="Z8" s="27">
        <v>1527</v>
      </c>
      <c r="AA8" s="28">
        <f>'uID''s'!G282</f>
        <v>2084</v>
      </c>
      <c r="AB8" s="17">
        <f t="shared" si="0"/>
        <v>6.5</v>
      </c>
    </row>
    <row r="9" spans="1:28" ht="15.75" customHeight="1">
      <c r="A9" s="25" t="s">
        <v>1269</v>
      </c>
      <c r="B9" s="10">
        <v>9</v>
      </c>
      <c r="C9" s="10">
        <v>11</v>
      </c>
      <c r="D9" s="11">
        <v>16</v>
      </c>
      <c r="E9" s="11">
        <v>26</v>
      </c>
      <c r="F9" s="81"/>
      <c r="G9" s="81"/>
      <c r="H9" s="82">
        <v>1</v>
      </c>
      <c r="I9" s="82">
        <v>2</v>
      </c>
      <c r="J9" s="82">
        <v>2</v>
      </c>
      <c r="K9" s="82">
        <v>3</v>
      </c>
      <c r="L9" s="83"/>
      <c r="M9" s="83"/>
      <c r="N9" s="83"/>
      <c r="O9" s="83"/>
      <c r="P9" s="26">
        <v>107</v>
      </c>
      <c r="Q9" s="26">
        <v>110</v>
      </c>
      <c r="R9" s="26"/>
      <c r="S9" s="26"/>
      <c r="T9" s="26"/>
      <c r="U9" s="26"/>
      <c r="V9" s="26">
        <v>87</v>
      </c>
      <c r="W9" s="26">
        <v>90</v>
      </c>
      <c r="X9" s="26">
        <v>37</v>
      </c>
      <c r="Y9" s="26">
        <v>1000</v>
      </c>
      <c r="Z9" s="27">
        <v>1530</v>
      </c>
      <c r="AA9" s="28">
        <f>'uID''s'!G281</f>
        <v>2083</v>
      </c>
      <c r="AB9" s="17">
        <f t="shared" si="0"/>
        <v>10</v>
      </c>
    </row>
    <row r="10" spans="1:28" ht="15.75" customHeight="1">
      <c r="A10" s="25" t="s">
        <v>1270</v>
      </c>
      <c r="B10" s="10">
        <v>8</v>
      </c>
      <c r="C10" s="10">
        <v>9</v>
      </c>
      <c r="D10" s="11">
        <v>17</v>
      </c>
      <c r="E10" s="11">
        <v>27</v>
      </c>
      <c r="F10" s="81"/>
      <c r="G10" s="81"/>
      <c r="H10" s="82">
        <v>1</v>
      </c>
      <c r="I10" s="82">
        <v>2</v>
      </c>
      <c r="J10" s="82">
        <v>3</v>
      </c>
      <c r="K10" s="82">
        <v>3</v>
      </c>
      <c r="L10" s="83"/>
      <c r="M10" s="83"/>
      <c r="N10" s="83"/>
      <c r="O10" s="83"/>
      <c r="P10" s="26"/>
      <c r="Q10" s="26"/>
      <c r="R10" s="26"/>
      <c r="S10" s="26"/>
      <c r="T10" s="26">
        <v>127</v>
      </c>
      <c r="U10" s="26">
        <v>130</v>
      </c>
      <c r="V10" s="26">
        <v>97</v>
      </c>
      <c r="W10" s="26">
        <v>100</v>
      </c>
      <c r="X10" s="26">
        <v>41</v>
      </c>
      <c r="Y10" s="26">
        <v>1300</v>
      </c>
      <c r="Z10" s="27">
        <v>2195</v>
      </c>
      <c r="AA10" s="28"/>
      <c r="AB10" s="17">
        <f t="shared" si="0"/>
        <v>8.5</v>
      </c>
    </row>
    <row r="11" spans="1:28" ht="15.75" customHeight="1">
      <c r="A11" s="25" t="s">
        <v>1271</v>
      </c>
      <c r="B11" s="10">
        <v>12</v>
      </c>
      <c r="C11" s="10">
        <v>13</v>
      </c>
      <c r="D11" s="11">
        <v>19</v>
      </c>
      <c r="E11" s="11">
        <v>29</v>
      </c>
      <c r="F11" s="81"/>
      <c r="G11" s="81"/>
      <c r="H11" s="82">
        <v>2</v>
      </c>
      <c r="I11" s="82">
        <v>2</v>
      </c>
      <c r="J11" s="82">
        <v>3</v>
      </c>
      <c r="K11" s="82">
        <v>3</v>
      </c>
      <c r="L11" s="83"/>
      <c r="M11" s="83"/>
      <c r="N11" s="83"/>
      <c r="O11" s="83"/>
      <c r="P11" s="26">
        <v>147</v>
      </c>
      <c r="Q11" s="26">
        <v>150</v>
      </c>
      <c r="R11" s="26"/>
      <c r="S11" s="26"/>
      <c r="T11" s="26"/>
      <c r="U11" s="26"/>
      <c r="V11" s="26">
        <v>107</v>
      </c>
      <c r="W11" s="26">
        <v>110</v>
      </c>
      <c r="X11" s="26">
        <v>46</v>
      </c>
      <c r="Y11" s="26">
        <v>1400</v>
      </c>
      <c r="Z11" s="27">
        <v>1562</v>
      </c>
      <c r="AA11" s="28"/>
      <c r="AB11" s="17">
        <f t="shared" si="0"/>
        <v>12.5</v>
      </c>
    </row>
    <row r="12" spans="1:29" ht="15.75" customHeight="1">
      <c r="A12" s="25" t="s">
        <v>1272</v>
      </c>
      <c r="B12" s="10">
        <v>10</v>
      </c>
      <c r="C12" s="10">
        <v>12</v>
      </c>
      <c r="D12" s="11">
        <v>20</v>
      </c>
      <c r="E12" s="11">
        <v>30</v>
      </c>
      <c r="F12" s="81"/>
      <c r="G12" s="81"/>
      <c r="H12" s="82">
        <v>2</v>
      </c>
      <c r="I12" s="82">
        <v>2</v>
      </c>
      <c r="J12" s="82">
        <v>3</v>
      </c>
      <c r="K12" s="82">
        <v>4</v>
      </c>
      <c r="L12" s="83"/>
      <c r="M12" s="83"/>
      <c r="N12" s="83"/>
      <c r="O12" s="83"/>
      <c r="P12" s="26"/>
      <c r="Q12" s="26"/>
      <c r="R12" s="26"/>
      <c r="S12" s="26"/>
      <c r="T12" s="26">
        <v>167</v>
      </c>
      <c r="U12" s="26">
        <v>170</v>
      </c>
      <c r="V12" s="26">
        <v>117</v>
      </c>
      <c r="W12" s="26">
        <v>120</v>
      </c>
      <c r="X12" s="26">
        <v>49</v>
      </c>
      <c r="Y12" s="26">
        <v>1600</v>
      </c>
      <c r="Z12" s="27">
        <v>1525</v>
      </c>
      <c r="AA12" s="48"/>
      <c r="AB12" s="17">
        <f t="shared" si="0"/>
        <v>11</v>
      </c>
      <c r="AC12" s="101"/>
    </row>
    <row r="13" spans="1:29" ht="15.75" customHeight="1">
      <c r="A13" s="25" t="s">
        <v>1273</v>
      </c>
      <c r="B13" s="10">
        <v>15</v>
      </c>
      <c r="C13" s="10">
        <v>17</v>
      </c>
      <c r="D13" s="11">
        <v>22</v>
      </c>
      <c r="E13" s="11">
        <v>32</v>
      </c>
      <c r="F13" s="81"/>
      <c r="G13" s="81"/>
      <c r="H13" s="82">
        <v>2</v>
      </c>
      <c r="I13" s="82">
        <v>2</v>
      </c>
      <c r="J13" s="82">
        <v>4</v>
      </c>
      <c r="K13" s="82">
        <v>5</v>
      </c>
      <c r="L13" s="83"/>
      <c r="M13" s="83"/>
      <c r="N13" s="83"/>
      <c r="O13" s="83"/>
      <c r="P13" s="26">
        <v>187</v>
      </c>
      <c r="Q13" s="26">
        <v>190</v>
      </c>
      <c r="R13" s="26"/>
      <c r="S13" s="26"/>
      <c r="T13" s="26"/>
      <c r="U13" s="26"/>
      <c r="V13" s="26">
        <v>127</v>
      </c>
      <c r="W13" s="26">
        <v>130</v>
      </c>
      <c r="X13" s="26">
        <v>53</v>
      </c>
      <c r="Y13" s="26">
        <v>1700</v>
      </c>
      <c r="Z13" s="27">
        <v>1529</v>
      </c>
      <c r="AA13" s="33">
        <f>'uID''s'!G260</f>
        <v>2062</v>
      </c>
      <c r="AB13" s="17">
        <f t="shared" si="0"/>
        <v>16</v>
      </c>
      <c r="AC13" s="101"/>
    </row>
    <row r="14" spans="1:29" ht="15.75" customHeight="1">
      <c r="A14" s="25" t="s">
        <v>1274</v>
      </c>
      <c r="B14" s="10">
        <v>13</v>
      </c>
      <c r="C14" s="10">
        <v>15</v>
      </c>
      <c r="D14" s="11">
        <v>23</v>
      </c>
      <c r="E14" s="11">
        <v>33</v>
      </c>
      <c r="F14" s="81">
        <v>1</v>
      </c>
      <c r="G14" s="81">
        <v>1</v>
      </c>
      <c r="H14" s="82">
        <v>2</v>
      </c>
      <c r="I14" s="82">
        <v>3</v>
      </c>
      <c r="J14" s="82">
        <v>4</v>
      </c>
      <c r="K14" s="82">
        <v>5</v>
      </c>
      <c r="L14" s="83"/>
      <c r="M14" s="83"/>
      <c r="N14" s="83"/>
      <c r="O14" s="83"/>
      <c r="P14" s="26"/>
      <c r="Q14" s="26"/>
      <c r="R14" s="26"/>
      <c r="S14" s="26"/>
      <c r="T14" s="26">
        <v>207</v>
      </c>
      <c r="U14" s="26">
        <v>210</v>
      </c>
      <c r="V14" s="26">
        <v>137</v>
      </c>
      <c r="W14" s="26">
        <v>140</v>
      </c>
      <c r="X14" s="26">
        <v>56</v>
      </c>
      <c r="Y14" s="26">
        <v>1900</v>
      </c>
      <c r="Z14" s="27">
        <v>1593</v>
      </c>
      <c r="AA14" s="28">
        <f>'uID''s'!G320</f>
        <v>2122</v>
      </c>
      <c r="AB14" s="17">
        <f t="shared" si="0"/>
        <v>14</v>
      </c>
      <c r="AC14" s="101"/>
    </row>
    <row r="15" spans="1:29" ht="15.75" customHeight="1">
      <c r="A15" s="25" t="s">
        <v>1275</v>
      </c>
      <c r="B15" s="10">
        <v>18</v>
      </c>
      <c r="C15" s="10">
        <v>20</v>
      </c>
      <c r="D15" s="11">
        <v>25</v>
      </c>
      <c r="E15" s="11">
        <v>35</v>
      </c>
      <c r="F15" s="81">
        <v>1</v>
      </c>
      <c r="G15" s="81">
        <v>1</v>
      </c>
      <c r="H15" s="82">
        <v>2</v>
      </c>
      <c r="I15" s="82">
        <v>3</v>
      </c>
      <c r="J15" s="82">
        <v>4</v>
      </c>
      <c r="K15" s="82">
        <v>6</v>
      </c>
      <c r="L15" s="83"/>
      <c r="M15" s="83"/>
      <c r="N15" s="83"/>
      <c r="O15" s="83"/>
      <c r="P15" s="26">
        <v>227</v>
      </c>
      <c r="Q15" s="26">
        <v>230</v>
      </c>
      <c r="R15" s="26"/>
      <c r="S15" s="26"/>
      <c r="T15" s="26"/>
      <c r="U15" s="26"/>
      <c r="V15" s="26">
        <v>147</v>
      </c>
      <c r="W15" s="26">
        <v>150</v>
      </c>
      <c r="X15" s="26">
        <v>57</v>
      </c>
      <c r="Y15" s="26">
        <v>2000</v>
      </c>
      <c r="Z15" s="27">
        <v>1594</v>
      </c>
      <c r="AA15" s="28">
        <f>'uID''s'!G298</f>
        <v>2100</v>
      </c>
      <c r="AB15" s="17">
        <f t="shared" si="0"/>
        <v>19</v>
      </c>
      <c r="AC15" s="101"/>
    </row>
    <row r="16" spans="1:29" ht="15.75" customHeight="1">
      <c r="A16" s="25" t="s">
        <v>1276</v>
      </c>
      <c r="B16" s="10">
        <v>23</v>
      </c>
      <c r="C16" s="10">
        <v>25</v>
      </c>
      <c r="D16" s="11">
        <v>30</v>
      </c>
      <c r="E16" s="11">
        <v>40</v>
      </c>
      <c r="F16" s="81">
        <v>1</v>
      </c>
      <c r="G16" s="81">
        <v>1</v>
      </c>
      <c r="H16" s="82">
        <v>3</v>
      </c>
      <c r="I16" s="82">
        <v>4</v>
      </c>
      <c r="J16" s="82">
        <v>5</v>
      </c>
      <c r="K16" s="82">
        <v>6</v>
      </c>
      <c r="L16" s="83"/>
      <c r="M16" s="83"/>
      <c r="N16" s="83"/>
      <c r="O16" s="83"/>
      <c r="P16" s="26">
        <v>237</v>
      </c>
      <c r="Q16" s="26">
        <v>240</v>
      </c>
      <c r="R16" s="26"/>
      <c r="S16" s="26"/>
      <c r="T16" s="26"/>
      <c r="U16" s="26"/>
      <c r="V16" s="26">
        <v>227</v>
      </c>
      <c r="W16" s="26">
        <v>230</v>
      </c>
      <c r="X16" s="26">
        <v>61</v>
      </c>
      <c r="Y16" s="26">
        <v>2200</v>
      </c>
      <c r="Z16" s="27">
        <v>1457</v>
      </c>
      <c r="AA16" s="28"/>
      <c r="AB16" s="17">
        <f t="shared" si="0"/>
        <v>24</v>
      </c>
      <c r="AC16" s="101"/>
    </row>
    <row r="17" spans="1:28" ht="15.75" customHeight="1">
      <c r="A17" s="25" t="s">
        <v>1277</v>
      </c>
      <c r="B17" s="10">
        <v>11</v>
      </c>
      <c r="C17" s="10">
        <v>15</v>
      </c>
      <c r="D17" s="11">
        <v>11</v>
      </c>
      <c r="E17" s="11">
        <v>25</v>
      </c>
      <c r="F17" s="81">
        <v>1</v>
      </c>
      <c r="G17" s="81">
        <v>1</v>
      </c>
      <c r="H17" s="82">
        <v>1</v>
      </c>
      <c r="I17" s="82">
        <v>2</v>
      </c>
      <c r="J17" s="82">
        <v>3</v>
      </c>
      <c r="K17" s="82">
        <v>4</v>
      </c>
      <c r="L17" s="83"/>
      <c r="M17" s="83"/>
      <c r="N17" s="83"/>
      <c r="O17" s="83"/>
      <c r="P17" s="26"/>
      <c r="Q17" s="26"/>
      <c r="R17" s="26">
        <v>217</v>
      </c>
      <c r="S17" s="26">
        <v>220</v>
      </c>
      <c r="T17" s="26"/>
      <c r="U17" s="26"/>
      <c r="V17" s="26">
        <v>117</v>
      </c>
      <c r="W17" s="26">
        <v>120</v>
      </c>
      <c r="X17" s="26">
        <v>62</v>
      </c>
      <c r="Y17" s="26">
        <v>2400</v>
      </c>
      <c r="Z17" s="27">
        <v>1656</v>
      </c>
      <c r="AA17" s="28">
        <f>'uID''s'!G304</f>
        <v>2106</v>
      </c>
      <c r="AB17" s="17">
        <f t="shared" si="0"/>
        <v>13</v>
      </c>
    </row>
    <row r="19" ht="14.25" customHeight="1">
      <c r="A19" s="20" t="s">
        <v>721</v>
      </c>
    </row>
    <row r="20" spans="1:28" ht="15.75" customHeight="1">
      <c r="A20" s="25" t="s">
        <v>1278</v>
      </c>
      <c r="B20" s="10">
        <v>1</v>
      </c>
      <c r="C20" s="10">
        <v>1</v>
      </c>
      <c r="D20" s="11">
        <v>5</v>
      </c>
      <c r="E20" s="11">
        <v>13</v>
      </c>
      <c r="F20" s="81"/>
      <c r="G20" s="81"/>
      <c r="H20" s="82"/>
      <c r="I20" s="82"/>
      <c r="J20" s="82"/>
      <c r="K20" s="82"/>
      <c r="L20" s="83">
        <v>1</v>
      </c>
      <c r="M20" s="83">
        <v>1</v>
      </c>
      <c r="N20" s="83">
        <v>2</v>
      </c>
      <c r="O20" s="83">
        <v>3</v>
      </c>
      <c r="P20" s="26"/>
      <c r="Q20" s="26"/>
      <c r="R20" s="26">
        <v>26</v>
      </c>
      <c r="S20" s="26">
        <v>30</v>
      </c>
      <c r="T20" s="26"/>
      <c r="U20" s="26"/>
      <c r="V20" s="26">
        <v>16</v>
      </c>
      <c r="W20" s="26">
        <v>20</v>
      </c>
      <c r="X20" s="26">
        <v>4</v>
      </c>
      <c r="Y20" s="26">
        <v>125</v>
      </c>
      <c r="Z20" s="27" t="s">
        <v>1279</v>
      </c>
      <c r="AA20" s="28" t="s">
        <v>94</v>
      </c>
      <c r="AB20" s="17">
        <f aca="true" t="shared" si="1" ref="AB20:AB22">(B20+C20)/2</f>
        <v>1</v>
      </c>
    </row>
    <row r="21" spans="1:28" ht="15.75" customHeight="1">
      <c r="A21" s="25" t="s">
        <v>1280</v>
      </c>
      <c r="B21" s="10">
        <v>5</v>
      </c>
      <c r="C21" s="10">
        <v>7</v>
      </c>
      <c r="D21" s="11">
        <v>8</v>
      </c>
      <c r="E21" s="11">
        <v>18</v>
      </c>
      <c r="F21" s="81"/>
      <c r="G21" s="81"/>
      <c r="H21" s="82"/>
      <c r="I21" s="82"/>
      <c r="J21" s="82"/>
      <c r="K21" s="82"/>
      <c r="L21" s="83">
        <v>1</v>
      </c>
      <c r="M21" s="83">
        <v>2</v>
      </c>
      <c r="N21" s="83">
        <v>4</v>
      </c>
      <c r="O21" s="83">
        <v>6</v>
      </c>
      <c r="P21" s="26"/>
      <c r="Q21" s="26"/>
      <c r="R21" s="26">
        <v>116</v>
      </c>
      <c r="S21" s="26">
        <v>125</v>
      </c>
      <c r="T21" s="26"/>
      <c r="U21" s="26"/>
      <c r="V21" s="26">
        <v>51</v>
      </c>
      <c r="W21" s="26">
        <v>60</v>
      </c>
      <c r="X21" s="26">
        <v>10</v>
      </c>
      <c r="Y21" s="26">
        <v>1200</v>
      </c>
      <c r="Z21" s="27" t="s">
        <v>1281</v>
      </c>
      <c r="AA21" s="28" t="s">
        <v>94</v>
      </c>
      <c r="AB21" s="17">
        <f t="shared" si="1"/>
        <v>6</v>
      </c>
    </row>
    <row r="22" spans="1:28" ht="15.75" customHeight="1">
      <c r="A22" s="25" t="s">
        <v>1282</v>
      </c>
      <c r="B22" s="10">
        <v>9</v>
      </c>
      <c r="C22" s="10">
        <v>12</v>
      </c>
      <c r="D22" s="11">
        <v>12</v>
      </c>
      <c r="E22" s="11">
        <v>24</v>
      </c>
      <c r="F22" s="81"/>
      <c r="G22" s="81"/>
      <c r="H22" s="82"/>
      <c r="I22" s="82"/>
      <c r="J22" s="82"/>
      <c r="K22" s="82"/>
      <c r="L22" s="83">
        <v>2</v>
      </c>
      <c r="M22" s="83">
        <v>3</v>
      </c>
      <c r="N22" s="83">
        <v>6</v>
      </c>
      <c r="O22" s="83">
        <v>9</v>
      </c>
      <c r="P22" s="26"/>
      <c r="Q22" s="26"/>
      <c r="R22" s="26">
        <v>211</v>
      </c>
      <c r="S22" s="26">
        <v>220</v>
      </c>
      <c r="T22" s="26"/>
      <c r="U22" s="26"/>
      <c r="V22" s="26">
        <v>91</v>
      </c>
      <c r="W22" s="26">
        <v>100</v>
      </c>
      <c r="X22" s="26">
        <v>27</v>
      </c>
      <c r="Y22" s="26">
        <v>2300</v>
      </c>
      <c r="Z22" s="27" t="s">
        <v>1283</v>
      </c>
      <c r="AA22" s="33">
        <f>'uID''s'!G342</f>
        <v>2144</v>
      </c>
      <c r="AB22" s="17">
        <f t="shared" si="1"/>
        <v>10.5</v>
      </c>
    </row>
    <row r="23" spans="29:30" ht="14.25" customHeight="1">
      <c r="AC23" s="101"/>
      <c r="AD23" s="109"/>
    </row>
    <row r="24" ht="14.25" customHeight="1">
      <c r="A24" s="20" t="s">
        <v>756</v>
      </c>
    </row>
    <row r="25" spans="1:28" ht="15.75" customHeight="1">
      <c r="A25" s="25" t="s">
        <v>1284</v>
      </c>
      <c r="B25" s="10">
        <v>1</v>
      </c>
      <c r="C25" s="10">
        <v>1</v>
      </c>
      <c r="D25" s="11">
        <v>5</v>
      </c>
      <c r="E25" s="11">
        <v>13</v>
      </c>
      <c r="F25" s="81"/>
      <c r="G25" s="81"/>
      <c r="H25" s="82">
        <v>1</v>
      </c>
      <c r="I25" s="82">
        <v>1</v>
      </c>
      <c r="J25" s="82">
        <v>2</v>
      </c>
      <c r="K25" s="82">
        <v>3</v>
      </c>
      <c r="L25" s="83"/>
      <c r="M25" s="83"/>
      <c r="N25" s="83"/>
      <c r="O25" s="83"/>
      <c r="P25" s="26"/>
      <c r="Q25" s="26"/>
      <c r="R25" s="26">
        <v>26</v>
      </c>
      <c r="S25" s="26">
        <v>30</v>
      </c>
      <c r="T25" s="26"/>
      <c r="U25" s="26"/>
      <c r="V25" s="26">
        <v>16</v>
      </c>
      <c r="W25" s="26">
        <v>20</v>
      </c>
      <c r="X25" s="26">
        <v>5</v>
      </c>
      <c r="Y25" s="26">
        <v>125</v>
      </c>
      <c r="Z25" s="27" t="s">
        <v>1285</v>
      </c>
      <c r="AA25" s="28" t="s">
        <v>94</v>
      </c>
      <c r="AB25" s="17">
        <f aca="true" t="shared" si="2" ref="AB25:AB27">(B25+C25)/2</f>
        <v>1</v>
      </c>
    </row>
    <row r="26" spans="1:28" ht="15.75" customHeight="1">
      <c r="A26" s="25" t="s">
        <v>1286</v>
      </c>
      <c r="B26" s="10">
        <v>3</v>
      </c>
      <c r="C26" s="10">
        <v>5</v>
      </c>
      <c r="D26" s="11">
        <v>8</v>
      </c>
      <c r="E26" s="11">
        <v>18</v>
      </c>
      <c r="F26" s="81"/>
      <c r="G26" s="81"/>
      <c r="H26" s="82">
        <v>1</v>
      </c>
      <c r="I26" s="82">
        <v>2</v>
      </c>
      <c r="J26" s="82">
        <v>4</v>
      </c>
      <c r="K26" s="82">
        <v>6</v>
      </c>
      <c r="L26" s="83"/>
      <c r="M26" s="83"/>
      <c r="N26" s="83"/>
      <c r="O26" s="83"/>
      <c r="P26" s="26"/>
      <c r="Q26" s="26"/>
      <c r="R26" s="26">
        <v>116</v>
      </c>
      <c r="S26" s="26">
        <v>125</v>
      </c>
      <c r="T26" s="26"/>
      <c r="U26" s="26"/>
      <c r="V26" s="26">
        <v>51</v>
      </c>
      <c r="W26" s="26">
        <v>60</v>
      </c>
      <c r="X26" s="26">
        <v>9</v>
      </c>
      <c r="Y26" s="26">
        <v>1200</v>
      </c>
      <c r="Z26" s="27" t="s">
        <v>1287</v>
      </c>
      <c r="AA26" s="28" t="s">
        <v>94</v>
      </c>
      <c r="AB26" s="17">
        <f t="shared" si="2"/>
        <v>4</v>
      </c>
    </row>
    <row r="27" spans="1:28" ht="15.75" customHeight="1">
      <c r="A27" s="25" t="s">
        <v>1288</v>
      </c>
      <c r="B27" s="10">
        <v>7</v>
      </c>
      <c r="C27" s="10">
        <v>10</v>
      </c>
      <c r="D27" s="11">
        <v>12</v>
      </c>
      <c r="E27" s="11">
        <v>24</v>
      </c>
      <c r="F27" s="81"/>
      <c r="G27" s="81"/>
      <c r="H27" s="82">
        <v>2</v>
      </c>
      <c r="I27" s="82">
        <v>3</v>
      </c>
      <c r="J27" s="82">
        <v>6</v>
      </c>
      <c r="K27" s="82">
        <v>9</v>
      </c>
      <c r="L27" s="83"/>
      <c r="M27" s="83"/>
      <c r="N27" s="83"/>
      <c r="O27" s="83"/>
      <c r="P27" s="26"/>
      <c r="Q27" s="26"/>
      <c r="R27" s="26">
        <v>211</v>
      </c>
      <c r="S27" s="26">
        <v>220</v>
      </c>
      <c r="T27" s="26"/>
      <c r="U27" s="26"/>
      <c r="V27" s="26">
        <v>91</v>
      </c>
      <c r="W27" s="26">
        <v>100</v>
      </c>
      <c r="X27" s="26">
        <v>28</v>
      </c>
      <c r="Y27" s="26">
        <v>2300</v>
      </c>
      <c r="Z27" s="27" t="s">
        <v>1287</v>
      </c>
      <c r="AA27" s="33">
        <f>'uID''s'!G341</f>
        <v>2143</v>
      </c>
      <c r="AB27" s="17">
        <f t="shared" si="2"/>
        <v>8.5</v>
      </c>
    </row>
    <row r="28" spans="29:30" ht="14.25" customHeight="1">
      <c r="AC28" s="101"/>
      <c r="AD28" s="109"/>
    </row>
    <row r="29" ht="14.25" customHeight="1">
      <c r="A29" s="20" t="s">
        <v>733</v>
      </c>
    </row>
    <row r="30" spans="1:28" ht="15.75" customHeight="1">
      <c r="A30" s="25" t="s">
        <v>1289</v>
      </c>
      <c r="B30" s="10">
        <v>2</v>
      </c>
      <c r="C30" s="10">
        <v>2</v>
      </c>
      <c r="D30" s="11">
        <v>7</v>
      </c>
      <c r="E30" s="11">
        <v>16</v>
      </c>
      <c r="F30" s="81"/>
      <c r="G30" s="81"/>
      <c r="H30" s="82"/>
      <c r="I30" s="82"/>
      <c r="J30" s="82"/>
      <c r="K30" s="82"/>
      <c r="L30" s="83"/>
      <c r="M30" s="83"/>
      <c r="N30" s="83"/>
      <c r="O30" s="83"/>
      <c r="P30" s="26"/>
      <c r="Q30" s="26"/>
      <c r="R30" s="26">
        <v>26</v>
      </c>
      <c r="S30" s="26">
        <v>30</v>
      </c>
      <c r="T30" s="26"/>
      <c r="U30" s="26"/>
      <c r="V30" s="26">
        <v>16</v>
      </c>
      <c r="W30" s="26">
        <v>20</v>
      </c>
      <c r="X30" s="26">
        <v>3</v>
      </c>
      <c r="Y30" s="26">
        <v>125</v>
      </c>
      <c r="Z30" s="27" t="s">
        <v>1290</v>
      </c>
      <c r="AA30" s="28" t="s">
        <v>94</v>
      </c>
      <c r="AB30" s="17">
        <f aca="true" t="shared" si="3" ref="AB30:AB32">(B30+C30)/2</f>
        <v>2</v>
      </c>
    </row>
    <row r="31" spans="1:28" ht="15.75" customHeight="1">
      <c r="A31" s="25" t="s">
        <v>1291</v>
      </c>
      <c r="B31" s="10">
        <v>10</v>
      </c>
      <c r="C31" s="10">
        <v>13</v>
      </c>
      <c r="D31" s="11">
        <v>13</v>
      </c>
      <c r="E31" s="11">
        <v>22</v>
      </c>
      <c r="F31" s="81"/>
      <c r="G31" s="81"/>
      <c r="H31" s="82"/>
      <c r="I31" s="82"/>
      <c r="J31" s="82"/>
      <c r="K31" s="82"/>
      <c r="L31" s="83"/>
      <c r="M31" s="83"/>
      <c r="N31" s="83"/>
      <c r="O31" s="83"/>
      <c r="P31" s="26"/>
      <c r="Q31" s="26"/>
      <c r="R31" s="26">
        <v>116</v>
      </c>
      <c r="S31" s="26">
        <v>125</v>
      </c>
      <c r="T31" s="26"/>
      <c r="U31" s="26"/>
      <c r="V31" s="26">
        <v>51</v>
      </c>
      <c r="W31" s="26">
        <v>60</v>
      </c>
      <c r="X31" s="26">
        <v>8</v>
      </c>
      <c r="Y31" s="26">
        <v>1200</v>
      </c>
      <c r="Z31" s="27" t="s">
        <v>1292</v>
      </c>
      <c r="AA31" s="28" t="s">
        <v>94</v>
      </c>
      <c r="AB31" s="17">
        <f t="shared" si="3"/>
        <v>11.5</v>
      </c>
    </row>
    <row r="32" spans="1:28" ht="15.75" customHeight="1">
      <c r="A32" s="25" t="s">
        <v>1293</v>
      </c>
      <c r="B32" s="10">
        <v>17</v>
      </c>
      <c r="C32" s="10">
        <v>20</v>
      </c>
      <c r="D32" s="11">
        <v>19</v>
      </c>
      <c r="E32" s="11">
        <v>28</v>
      </c>
      <c r="F32" s="81"/>
      <c r="G32" s="81"/>
      <c r="H32" s="82"/>
      <c r="I32" s="82"/>
      <c r="J32" s="82"/>
      <c r="K32" s="82"/>
      <c r="L32" s="83"/>
      <c r="M32" s="83"/>
      <c r="N32" s="83"/>
      <c r="O32" s="83"/>
      <c r="P32" s="26"/>
      <c r="Q32" s="26"/>
      <c r="R32" s="26">
        <v>211</v>
      </c>
      <c r="S32" s="26">
        <v>220</v>
      </c>
      <c r="T32" s="26"/>
      <c r="U32" s="26"/>
      <c r="V32" s="26">
        <v>91</v>
      </c>
      <c r="W32" s="26">
        <v>100</v>
      </c>
      <c r="X32" s="26">
        <v>26</v>
      </c>
      <c r="Y32" s="26">
        <v>2300</v>
      </c>
      <c r="Z32" s="27" t="s">
        <v>1292</v>
      </c>
      <c r="AA32" s="33">
        <f>'uID''s'!G332</f>
        <v>2134</v>
      </c>
      <c r="AB32" s="17">
        <f t="shared" si="3"/>
        <v>18.5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23"/>
  <sheetViews>
    <sheetView workbookViewId="0" topLeftCell="A1">
      <selection activeCell="A12" sqref="A12"/>
    </sheetView>
  </sheetViews>
  <sheetFormatPr defaultColWidth="9.140625" defaultRowHeight="14.25" customHeight="1"/>
  <cols>
    <col min="1" max="1" width="28.421875" style="4" customWidth="1"/>
    <col min="2" max="2" width="11.421875" style="4" customWidth="1"/>
    <col min="3" max="3" width="10.421875" style="4" customWidth="1"/>
    <col min="4" max="64" width="8.421875" style="4" customWidth="1"/>
    <col min="65" max="16384" width="8.7109375" style="5" customWidth="1"/>
  </cols>
  <sheetData>
    <row r="1" spans="1:10" ht="15" customHeight="1">
      <c r="A1" s="6" t="s">
        <v>0</v>
      </c>
      <c r="B1" s="6" t="s">
        <v>62</v>
      </c>
      <c r="C1" s="6" t="s">
        <v>149</v>
      </c>
      <c r="D1" s="6" t="s">
        <v>63</v>
      </c>
      <c r="E1" s="6" t="s">
        <v>1294</v>
      </c>
      <c r="F1" s="6" t="s">
        <v>1295</v>
      </c>
      <c r="G1" s="6" t="s">
        <v>13</v>
      </c>
      <c r="H1" s="6" t="s">
        <v>14</v>
      </c>
      <c r="I1" s="6" t="s">
        <v>17</v>
      </c>
      <c r="J1" s="6" t="s">
        <v>16</v>
      </c>
    </row>
    <row r="2" spans="1:11" ht="15" customHeight="1">
      <c r="A2" s="25" t="s">
        <v>1296</v>
      </c>
      <c r="B2" s="28">
        <v>0</v>
      </c>
      <c r="C2" s="28" t="s">
        <v>1297</v>
      </c>
      <c r="D2" s="28">
        <v>0</v>
      </c>
      <c r="E2" s="28"/>
      <c r="F2" s="28"/>
      <c r="G2" s="28">
        <v>1</v>
      </c>
      <c r="H2" s="28"/>
      <c r="I2" s="28">
        <v>1</v>
      </c>
      <c r="J2" s="27">
        <v>2606</v>
      </c>
      <c r="K2" s="17"/>
    </row>
    <row r="3" spans="1:11" ht="15" customHeight="1">
      <c r="A3" s="25" t="s">
        <v>1298</v>
      </c>
      <c r="B3" s="28">
        <v>0</v>
      </c>
      <c r="C3" s="28" t="s">
        <v>1297</v>
      </c>
      <c r="D3" s="28">
        <v>0</v>
      </c>
      <c r="E3" s="28"/>
      <c r="F3" s="28"/>
      <c r="G3" s="28">
        <v>30</v>
      </c>
      <c r="H3" s="28"/>
      <c r="I3" s="28"/>
      <c r="J3" s="27">
        <v>2607</v>
      </c>
      <c r="K3" s="17"/>
    </row>
    <row r="4" spans="1:12" ht="15" customHeight="1">
      <c r="A4" s="25" t="s">
        <v>1298</v>
      </c>
      <c r="B4" s="28">
        <v>0</v>
      </c>
      <c r="C4" s="28" t="s">
        <v>1297</v>
      </c>
      <c r="D4" s="28">
        <v>0</v>
      </c>
      <c r="E4" s="28">
        <v>20</v>
      </c>
      <c r="F4" s="28">
        <v>21</v>
      </c>
      <c r="G4" s="28">
        <v>56</v>
      </c>
      <c r="H4" s="28"/>
      <c r="I4" s="28"/>
      <c r="J4" s="27">
        <v>740</v>
      </c>
      <c r="K4" s="17"/>
      <c r="L4" s="17"/>
    </row>
    <row r="5" spans="1:11" ht="15" customHeight="1">
      <c r="A5" s="25" t="s">
        <v>1298</v>
      </c>
      <c r="B5" s="28">
        <v>0</v>
      </c>
      <c r="C5" s="28" t="s">
        <v>1297</v>
      </c>
      <c r="D5" s="28">
        <v>0</v>
      </c>
      <c r="E5" s="28">
        <v>22</v>
      </c>
      <c r="F5" s="28">
        <v>23</v>
      </c>
      <c r="G5" s="28">
        <v>61</v>
      </c>
      <c r="H5" s="28"/>
      <c r="I5" s="28"/>
      <c r="J5" s="27">
        <v>1361</v>
      </c>
      <c r="K5" s="17"/>
    </row>
    <row r="6" spans="1:11" ht="15" customHeight="1">
      <c r="A6" s="25" t="s">
        <v>1298</v>
      </c>
      <c r="B6" s="28">
        <v>0</v>
      </c>
      <c r="C6" s="28" t="s">
        <v>1297</v>
      </c>
      <c r="D6" s="28">
        <v>0</v>
      </c>
      <c r="E6" s="28"/>
      <c r="F6" s="28"/>
      <c r="G6" s="28">
        <v>2</v>
      </c>
      <c r="H6" s="28"/>
      <c r="I6" s="28">
        <v>2008</v>
      </c>
      <c r="J6" s="27">
        <v>1659</v>
      </c>
      <c r="K6" s="17"/>
    </row>
    <row r="7" spans="1:11" ht="15" customHeight="1">
      <c r="A7" s="25" t="s">
        <v>1298</v>
      </c>
      <c r="B7" s="28">
        <v>0</v>
      </c>
      <c r="C7" s="28" t="s">
        <v>1297</v>
      </c>
      <c r="D7" s="28">
        <v>0</v>
      </c>
      <c r="E7" s="28"/>
      <c r="F7" s="28"/>
      <c r="G7" s="28">
        <v>10</v>
      </c>
      <c r="H7" s="28"/>
      <c r="I7" s="28">
        <f>'uID''s'!G319</f>
        <v>2121</v>
      </c>
      <c r="J7" s="27">
        <v>1979</v>
      </c>
      <c r="K7" s="17"/>
    </row>
    <row r="8" spans="1:11" ht="15" customHeight="1">
      <c r="A8" s="25" t="s">
        <v>1298</v>
      </c>
      <c r="B8" s="28">
        <v>0</v>
      </c>
      <c r="C8" s="28" t="s">
        <v>1297</v>
      </c>
      <c r="D8" s="28">
        <v>0</v>
      </c>
      <c r="E8" s="28"/>
      <c r="F8" s="28"/>
      <c r="G8" s="28">
        <v>20</v>
      </c>
      <c r="H8" s="28"/>
      <c r="I8" s="28"/>
      <c r="J8" s="27">
        <v>2605</v>
      </c>
      <c r="K8" s="17"/>
    </row>
    <row r="9" spans="1:11" ht="15" customHeight="1">
      <c r="A9" s="32" t="s">
        <v>1299</v>
      </c>
      <c r="B9" s="28"/>
      <c r="C9" s="28"/>
      <c r="D9" s="28"/>
      <c r="E9" s="28">
        <v>11</v>
      </c>
      <c r="F9" s="28">
        <v>11</v>
      </c>
      <c r="G9" s="28">
        <v>22</v>
      </c>
      <c r="H9" s="28">
        <v>700</v>
      </c>
      <c r="I9" s="28">
        <f>'uID''s'!G310</f>
        <v>2112</v>
      </c>
      <c r="J9" s="27">
        <v>2464</v>
      </c>
      <c r="K9" s="17"/>
    </row>
    <row r="10" spans="1:11" ht="15" customHeight="1">
      <c r="A10" s="25" t="s">
        <v>1298</v>
      </c>
      <c r="B10" s="28">
        <v>0</v>
      </c>
      <c r="C10" s="28" t="s">
        <v>1297</v>
      </c>
      <c r="D10" s="28">
        <v>0</v>
      </c>
      <c r="E10" s="28"/>
      <c r="F10" s="28"/>
      <c r="G10" s="28">
        <v>40</v>
      </c>
      <c r="H10" s="28"/>
      <c r="I10" s="58">
        <f>'uID''s'!G322</f>
        <v>2124</v>
      </c>
      <c r="J10" s="27">
        <v>1333</v>
      </c>
      <c r="K10" s="17"/>
    </row>
    <row r="11" spans="1:11" ht="15" customHeight="1">
      <c r="A11" s="25" t="s">
        <v>1298</v>
      </c>
      <c r="B11" s="28">
        <v>0</v>
      </c>
      <c r="C11" s="28" t="s">
        <v>1297</v>
      </c>
      <c r="D11" s="28">
        <v>0</v>
      </c>
      <c r="E11" s="28"/>
      <c r="F11" s="28"/>
      <c r="G11" s="28">
        <v>50</v>
      </c>
      <c r="H11" s="28"/>
      <c r="I11" s="28"/>
      <c r="J11" s="27">
        <v>1360</v>
      </c>
      <c r="K11" s="17"/>
    </row>
    <row r="12" spans="1:1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5" customHeight="1">
      <c r="A13" s="25" t="s">
        <v>1300</v>
      </c>
      <c r="B13" s="28">
        <v>0</v>
      </c>
      <c r="C13" s="28" t="s">
        <v>1297</v>
      </c>
      <c r="D13" s="28">
        <v>0</v>
      </c>
      <c r="E13" s="28"/>
      <c r="F13" s="28"/>
      <c r="G13" s="28">
        <v>2</v>
      </c>
      <c r="H13" s="28"/>
      <c r="I13" s="28">
        <v>2</v>
      </c>
      <c r="J13" s="27">
        <v>2598</v>
      </c>
      <c r="K13" s="17"/>
    </row>
    <row r="14" spans="1:10" ht="15" customHeight="1">
      <c r="A14" s="25" t="s">
        <v>1300</v>
      </c>
      <c r="B14" s="28">
        <v>0</v>
      </c>
      <c r="C14" s="28">
        <v>0</v>
      </c>
      <c r="D14" s="28">
        <v>0</v>
      </c>
      <c r="E14" s="28">
        <v>3</v>
      </c>
      <c r="F14" s="28">
        <v>4</v>
      </c>
      <c r="G14" s="28">
        <v>10</v>
      </c>
      <c r="H14" s="28"/>
      <c r="I14" s="28"/>
      <c r="J14" s="27">
        <v>2596</v>
      </c>
    </row>
    <row r="15" spans="1:10" ht="15" customHeight="1">
      <c r="A15" s="25" t="s">
        <v>1301</v>
      </c>
      <c r="B15" s="28">
        <v>0</v>
      </c>
      <c r="C15" s="28">
        <v>0</v>
      </c>
      <c r="D15" s="28">
        <v>0</v>
      </c>
      <c r="E15" s="28">
        <v>6</v>
      </c>
      <c r="F15" s="28">
        <v>7</v>
      </c>
      <c r="G15" s="28">
        <v>21</v>
      </c>
      <c r="H15" s="28"/>
      <c r="I15" s="28"/>
      <c r="J15" s="27">
        <v>2597</v>
      </c>
    </row>
    <row r="16" spans="1:11" ht="15" customHeight="1">
      <c r="A16" s="25" t="s">
        <v>1301</v>
      </c>
      <c r="B16" s="28">
        <v>0</v>
      </c>
      <c r="C16" s="28" t="s">
        <v>1297</v>
      </c>
      <c r="D16" s="28">
        <v>0</v>
      </c>
      <c r="E16" s="28"/>
      <c r="F16" s="28"/>
      <c r="G16" s="28">
        <v>34</v>
      </c>
      <c r="H16" s="28"/>
      <c r="I16" s="58">
        <f>'uID''s'!G375</f>
        <v>2177</v>
      </c>
      <c r="J16" s="27">
        <v>1660</v>
      </c>
      <c r="K16" s="17"/>
    </row>
    <row r="17" spans="1:11" ht="15" customHeight="1">
      <c r="A17" s="25" t="s">
        <v>1300</v>
      </c>
      <c r="B17" s="28">
        <v>0</v>
      </c>
      <c r="C17" s="28" t="s">
        <v>1297</v>
      </c>
      <c r="D17" s="28">
        <v>0</v>
      </c>
      <c r="E17" s="28">
        <v>21</v>
      </c>
      <c r="F17" s="28">
        <v>22</v>
      </c>
      <c r="G17" s="28">
        <v>54</v>
      </c>
      <c r="H17" s="28"/>
      <c r="I17" s="28">
        <v>2049</v>
      </c>
      <c r="J17" s="27">
        <v>1990</v>
      </c>
      <c r="K17" s="17"/>
    </row>
    <row r="18" spans="1:11" ht="15" customHeight="1">
      <c r="A18" s="32" t="s">
        <v>1302</v>
      </c>
      <c r="B18" s="28">
        <v>0</v>
      </c>
      <c r="C18" s="28" t="s">
        <v>1297</v>
      </c>
      <c r="D18" s="28">
        <v>0</v>
      </c>
      <c r="E18" s="28"/>
      <c r="F18" s="28"/>
      <c r="G18" s="28">
        <v>21</v>
      </c>
      <c r="H18" s="28"/>
      <c r="I18" s="28"/>
      <c r="J18" s="27">
        <v>1988</v>
      </c>
      <c r="K18" s="17"/>
    </row>
    <row r="20" spans="1:64" ht="14.25" customHeight="1">
      <c r="A20" s="20" t="s">
        <v>1303</v>
      </c>
      <c r="B20" s="3"/>
      <c r="C20" s="3"/>
      <c r="D20" s="3"/>
      <c r="E20" s="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11" ht="15" customHeight="1">
      <c r="A21" s="25" t="s">
        <v>1298</v>
      </c>
      <c r="B21" s="28"/>
      <c r="C21" s="28"/>
      <c r="D21" s="28"/>
      <c r="E21" s="28"/>
      <c r="F21" s="28"/>
      <c r="G21" s="28">
        <v>4</v>
      </c>
      <c r="H21" s="28">
        <v>200</v>
      </c>
      <c r="I21" s="58">
        <f>'uID''s'!G380</f>
        <v>2182</v>
      </c>
      <c r="J21" s="27">
        <v>2461</v>
      </c>
      <c r="K21" s="17"/>
    </row>
    <row r="22" spans="1:11" ht="15" customHeight="1">
      <c r="A22" s="25" t="s">
        <v>1298</v>
      </c>
      <c r="B22" s="28"/>
      <c r="C22" s="28"/>
      <c r="D22" s="28"/>
      <c r="E22" s="28"/>
      <c r="F22" s="28"/>
      <c r="G22" s="28">
        <v>5</v>
      </c>
      <c r="H22" s="28">
        <v>200</v>
      </c>
      <c r="I22" s="28"/>
      <c r="J22" s="27">
        <v>2462</v>
      </c>
      <c r="K22" s="17"/>
    </row>
    <row r="23" spans="1:11" ht="15" customHeight="1">
      <c r="A23" s="25" t="s">
        <v>1300</v>
      </c>
      <c r="B23" s="28"/>
      <c r="C23" s="28"/>
      <c r="D23" s="28"/>
      <c r="E23" s="28"/>
      <c r="F23" s="28"/>
      <c r="G23" s="28">
        <v>3</v>
      </c>
      <c r="H23" s="28">
        <v>300</v>
      </c>
      <c r="I23" s="28">
        <f>'uID''s'!G300</f>
        <v>2102</v>
      </c>
      <c r="J23" s="27">
        <v>2463</v>
      </c>
      <c r="K23" s="1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16"/>
  <sheetViews>
    <sheetView workbookViewId="0" topLeftCell="B383">
      <selection activeCell="G417" sqref="G417"/>
    </sheetView>
  </sheetViews>
  <sheetFormatPr defaultColWidth="9.140625" defaultRowHeight="15" customHeight="1"/>
  <cols>
    <col min="1" max="6" width="8.421875" style="31" customWidth="1"/>
    <col min="7" max="7" width="11.421875" style="112" customWidth="1"/>
    <col min="8" max="8" width="12.421875" style="31" customWidth="1"/>
    <col min="9" max="64" width="8.421875" style="31" customWidth="1"/>
    <col min="65" max="16384" width="8.7109375" style="5" customWidth="1"/>
  </cols>
  <sheetData>
    <row r="1" spans="1:7" ht="15" customHeight="1">
      <c r="A1" s="31" t="s">
        <v>1304</v>
      </c>
      <c r="G1" s="112" t="s">
        <v>1305</v>
      </c>
    </row>
    <row r="2" spans="1:13" ht="15" customHeight="1">
      <c r="A2" s="31" t="s">
        <v>1306</v>
      </c>
      <c r="M2" s="31" t="s">
        <v>1307</v>
      </c>
    </row>
    <row r="3" spans="7:14" ht="18" customHeight="1">
      <c r="G3" s="112" t="s">
        <v>1308</v>
      </c>
      <c r="H3" s="31" t="s">
        <v>1309</v>
      </c>
      <c r="L3" s="113">
        <v>100</v>
      </c>
      <c r="M3" s="113">
        <v>800</v>
      </c>
      <c r="N3" s="113">
        <v>1329</v>
      </c>
    </row>
    <row r="4" spans="7:8" ht="15" customHeight="1">
      <c r="G4" s="112" t="s">
        <v>1310</v>
      </c>
      <c r="H4" s="31" t="s">
        <v>1311</v>
      </c>
    </row>
    <row r="5" spans="7:8" ht="15" customHeight="1">
      <c r="G5" s="112" t="s">
        <v>1312</v>
      </c>
      <c r="H5" s="31" t="s">
        <v>1313</v>
      </c>
    </row>
    <row r="6" spans="7:8" ht="15" customHeight="1">
      <c r="G6" s="112">
        <v>4</v>
      </c>
      <c r="H6" s="31">
        <f>Boots!A3</f>
        <v>0</v>
      </c>
    </row>
    <row r="7" spans="7:8" ht="15" customHeight="1">
      <c r="G7" s="112">
        <v>5</v>
      </c>
      <c r="H7" s="31">
        <f>Gloves!A2</f>
        <v>0</v>
      </c>
    </row>
    <row r="8" spans="7:8" ht="15" customHeight="1">
      <c r="G8" s="112">
        <v>6</v>
      </c>
      <c r="H8" s="31">
        <f>Helms!A147</f>
        <v>0</v>
      </c>
    </row>
    <row r="9" ht="15" customHeight="1">
      <c r="G9" s="112">
        <v>7</v>
      </c>
    </row>
    <row r="10" ht="15" customHeight="1">
      <c r="G10" s="112">
        <v>8</v>
      </c>
    </row>
    <row r="11" ht="15" customHeight="1">
      <c r="G11" s="112">
        <v>9</v>
      </c>
    </row>
    <row r="12" ht="15" customHeight="1">
      <c r="G12" s="112">
        <v>10</v>
      </c>
    </row>
    <row r="13" ht="15" customHeight="1">
      <c r="G13" s="112">
        <v>11</v>
      </c>
    </row>
    <row r="14" ht="15" customHeight="1">
      <c r="G14" s="112">
        <v>12</v>
      </c>
    </row>
    <row r="15" ht="15" customHeight="1">
      <c r="G15" s="112">
        <v>13</v>
      </c>
    </row>
    <row r="16" ht="15" customHeight="1">
      <c r="G16" s="112">
        <v>14</v>
      </c>
    </row>
    <row r="17" ht="15" customHeight="1">
      <c r="G17" s="112">
        <v>15</v>
      </c>
    </row>
    <row r="18" ht="15" customHeight="1">
      <c r="G18" s="112">
        <v>16</v>
      </c>
    </row>
    <row r="19" spans="7:8" ht="15" customHeight="1">
      <c r="G19" s="112">
        <v>17</v>
      </c>
      <c r="H19" s="31" t="s">
        <v>1314</v>
      </c>
    </row>
    <row r="20" ht="15" customHeight="1">
      <c r="G20" s="112">
        <v>18</v>
      </c>
    </row>
    <row r="21" ht="15" customHeight="1">
      <c r="G21" s="112">
        <v>19</v>
      </c>
    </row>
    <row r="22" ht="15" customHeight="1">
      <c r="G22" s="112">
        <v>20</v>
      </c>
    </row>
    <row r="23" ht="15" customHeight="1">
      <c r="G23" s="112">
        <v>21</v>
      </c>
    </row>
    <row r="24" spans="7:8" ht="15" customHeight="1">
      <c r="G24" s="112">
        <v>22</v>
      </c>
      <c r="H24" s="31" t="s">
        <v>1315</v>
      </c>
    </row>
    <row r="25" ht="15" customHeight="1">
      <c r="G25" s="112">
        <v>23</v>
      </c>
    </row>
    <row r="26" ht="15" customHeight="1">
      <c r="G26" s="112">
        <v>24</v>
      </c>
    </row>
    <row r="27" ht="15" customHeight="1">
      <c r="G27" s="112">
        <v>25</v>
      </c>
    </row>
    <row r="28" ht="15" customHeight="1">
      <c r="G28" s="112">
        <v>26</v>
      </c>
    </row>
    <row r="29" ht="15" customHeight="1">
      <c r="G29" s="112">
        <v>27</v>
      </c>
    </row>
    <row r="30" ht="15" customHeight="1">
      <c r="G30" s="112">
        <v>28</v>
      </c>
    </row>
    <row r="31" ht="15" customHeight="1">
      <c r="G31" s="112">
        <v>29</v>
      </c>
    </row>
    <row r="32" ht="15" customHeight="1">
      <c r="G32" s="112">
        <v>30</v>
      </c>
    </row>
    <row r="33" ht="15" customHeight="1">
      <c r="G33" s="112">
        <v>31</v>
      </c>
    </row>
    <row r="34" ht="15" customHeight="1">
      <c r="G34" s="112">
        <v>32</v>
      </c>
    </row>
    <row r="35" ht="15" customHeight="1">
      <c r="G35" s="112">
        <v>33</v>
      </c>
    </row>
    <row r="36" ht="15" customHeight="1">
      <c r="G36" s="112">
        <v>34</v>
      </c>
    </row>
    <row r="37" ht="15" customHeight="1">
      <c r="G37" s="112">
        <v>35</v>
      </c>
    </row>
    <row r="38" ht="15" customHeight="1">
      <c r="G38" s="112">
        <v>36</v>
      </c>
    </row>
    <row r="39" ht="15" customHeight="1">
      <c r="G39" s="112">
        <v>37</v>
      </c>
    </row>
    <row r="40" ht="15" customHeight="1">
      <c r="G40" s="112">
        <v>38</v>
      </c>
    </row>
    <row r="41" ht="15" customHeight="1">
      <c r="G41" s="112">
        <v>39</v>
      </c>
    </row>
    <row r="42" ht="15" customHeight="1">
      <c r="G42" s="112">
        <v>40</v>
      </c>
    </row>
    <row r="43" ht="15" customHeight="1">
      <c r="G43" s="112">
        <v>41</v>
      </c>
    </row>
    <row r="44" ht="15" customHeight="1">
      <c r="G44" s="112">
        <v>42</v>
      </c>
    </row>
    <row r="45" ht="15" customHeight="1">
      <c r="G45" s="112">
        <v>43</v>
      </c>
    </row>
    <row r="46" ht="15" customHeight="1">
      <c r="G46" s="112">
        <v>44</v>
      </c>
    </row>
    <row r="47" ht="15" customHeight="1">
      <c r="G47" s="112">
        <v>45</v>
      </c>
    </row>
    <row r="48" ht="15" customHeight="1">
      <c r="G48" s="112" t="s">
        <v>1316</v>
      </c>
    </row>
    <row r="49" ht="15" customHeight="1">
      <c r="G49" s="112">
        <v>47</v>
      </c>
    </row>
    <row r="50" spans="7:8" ht="15" customHeight="1">
      <c r="G50" s="112">
        <v>48</v>
      </c>
      <c r="H50" s="31" t="s">
        <v>1317</v>
      </c>
    </row>
    <row r="51" ht="15" customHeight="1">
      <c r="G51" s="112">
        <v>49</v>
      </c>
    </row>
    <row r="52" ht="15" customHeight="1">
      <c r="G52" s="112">
        <v>50</v>
      </c>
    </row>
    <row r="53" ht="15" customHeight="1">
      <c r="G53" s="112" t="s">
        <v>1318</v>
      </c>
    </row>
    <row r="54" ht="15" customHeight="1">
      <c r="G54" s="112">
        <v>52</v>
      </c>
    </row>
    <row r="55" ht="15" customHeight="1">
      <c r="G55" s="112">
        <v>53</v>
      </c>
    </row>
    <row r="56" ht="15" customHeight="1">
      <c r="G56" s="112" t="s">
        <v>1319</v>
      </c>
    </row>
    <row r="57" ht="15" customHeight="1">
      <c r="G57" s="112">
        <v>55</v>
      </c>
    </row>
    <row r="58" ht="15" customHeight="1">
      <c r="G58" s="112">
        <v>56</v>
      </c>
    </row>
    <row r="59" ht="15" customHeight="1">
      <c r="G59" s="112">
        <v>57</v>
      </c>
    </row>
    <row r="60" spans="7:8" ht="15" customHeight="1">
      <c r="G60" s="112" t="s">
        <v>1320</v>
      </c>
      <c r="H60" s="31" t="s">
        <v>1321</v>
      </c>
    </row>
    <row r="61" ht="15" customHeight="1">
      <c r="G61" s="112">
        <v>59</v>
      </c>
    </row>
    <row r="62" ht="15" customHeight="1">
      <c r="G62" s="112">
        <v>60</v>
      </c>
    </row>
    <row r="63" ht="15" customHeight="1">
      <c r="G63" s="112">
        <v>61</v>
      </c>
    </row>
    <row r="64" spans="7:8" ht="15" customHeight="1">
      <c r="G64" s="112">
        <v>62</v>
      </c>
      <c r="H64" s="31" t="s">
        <v>1322</v>
      </c>
    </row>
    <row r="65" spans="7:8" ht="15" customHeight="1">
      <c r="G65" s="112">
        <v>63</v>
      </c>
      <c r="H65" s="31" t="s">
        <v>1323</v>
      </c>
    </row>
    <row r="66" ht="15" customHeight="1">
      <c r="G66" s="112">
        <v>64</v>
      </c>
    </row>
    <row r="67" ht="15" customHeight="1">
      <c r="G67" s="112">
        <v>65</v>
      </c>
    </row>
    <row r="68" ht="15" customHeight="1">
      <c r="G68" s="112">
        <v>66</v>
      </c>
    </row>
    <row r="69" ht="15" customHeight="1">
      <c r="G69" s="112">
        <v>67</v>
      </c>
    </row>
    <row r="70" spans="7:8" ht="15" customHeight="1">
      <c r="G70" s="112">
        <v>68</v>
      </c>
      <c r="H70" s="31" t="s">
        <v>1324</v>
      </c>
    </row>
    <row r="71" ht="15" customHeight="1">
      <c r="G71" s="112">
        <v>69</v>
      </c>
    </row>
    <row r="72" ht="15" customHeight="1">
      <c r="G72" s="112">
        <v>70</v>
      </c>
    </row>
    <row r="73" ht="15" customHeight="1">
      <c r="G73" s="112">
        <v>71</v>
      </c>
    </row>
    <row r="74" ht="15" customHeight="1">
      <c r="G74" s="112" t="s">
        <v>1325</v>
      </c>
    </row>
    <row r="75" ht="15" customHeight="1">
      <c r="G75" s="112">
        <v>73</v>
      </c>
    </row>
    <row r="76" ht="15" customHeight="1">
      <c r="G76" s="112" t="s">
        <v>1326</v>
      </c>
    </row>
    <row r="77" ht="15" customHeight="1">
      <c r="G77" s="112" t="s">
        <v>1327</v>
      </c>
    </row>
    <row r="78" spans="7:8" ht="15" customHeight="1">
      <c r="G78" s="112">
        <v>76</v>
      </c>
      <c r="H78" s="31">
        <f>Staves!A24</f>
        <v>0</v>
      </c>
    </row>
    <row r="79" ht="15" customHeight="1">
      <c r="G79" s="112" t="s">
        <v>1328</v>
      </c>
    </row>
    <row r="80" ht="15" customHeight="1">
      <c r="G80" s="112" t="s">
        <v>1329</v>
      </c>
    </row>
    <row r="81" ht="15" customHeight="1">
      <c r="G81" s="112" t="s">
        <v>1330</v>
      </c>
    </row>
    <row r="82" ht="15" customHeight="1">
      <c r="G82" s="112" t="s">
        <v>1331</v>
      </c>
    </row>
    <row r="83" ht="15" customHeight="1">
      <c r="G83" s="112" t="s">
        <v>1332</v>
      </c>
    </row>
    <row r="84" ht="15" customHeight="1">
      <c r="G84" s="112" t="s">
        <v>1333</v>
      </c>
    </row>
    <row r="85" ht="15" customHeight="1">
      <c r="G85" s="112" t="s">
        <v>1334</v>
      </c>
    </row>
    <row r="86" ht="15" customHeight="1">
      <c r="G86" s="112" t="s">
        <v>1335</v>
      </c>
    </row>
    <row r="87" ht="15" customHeight="1">
      <c r="G87" s="112" t="s">
        <v>1336</v>
      </c>
    </row>
    <row r="88" spans="7:8" ht="15" customHeight="1">
      <c r="G88" s="112" t="s">
        <v>1337</v>
      </c>
      <c r="H88" s="31" t="s">
        <v>1338</v>
      </c>
    </row>
    <row r="89" ht="15" customHeight="1">
      <c r="G89" s="112" t="s">
        <v>1339</v>
      </c>
    </row>
    <row r="90" ht="15" customHeight="1">
      <c r="G90" s="112" t="s">
        <v>1340</v>
      </c>
    </row>
    <row r="91" ht="15" customHeight="1">
      <c r="G91" s="112" t="s">
        <v>1341</v>
      </c>
    </row>
    <row r="92" ht="15" customHeight="1">
      <c r="G92" s="112" t="s">
        <v>1342</v>
      </c>
    </row>
    <row r="93" ht="15" customHeight="1">
      <c r="G93" s="112" t="s">
        <v>1343</v>
      </c>
    </row>
    <row r="94" ht="15" customHeight="1">
      <c r="G94" s="112" t="s">
        <v>1344</v>
      </c>
    </row>
    <row r="95" ht="15" customHeight="1">
      <c r="G95" s="112" t="s">
        <v>1345</v>
      </c>
    </row>
    <row r="96" spans="7:22" ht="15" customHeight="1">
      <c r="G96" s="112" t="s">
        <v>1346</v>
      </c>
      <c r="H96" s="31" t="s">
        <v>1347</v>
      </c>
      <c r="R96" s="35"/>
      <c r="V96" s="35"/>
    </row>
    <row r="97" ht="15" customHeight="1">
      <c r="G97" s="112" t="s">
        <v>1348</v>
      </c>
    </row>
    <row r="98" ht="15" customHeight="1">
      <c r="G98" s="112" t="s">
        <v>1349</v>
      </c>
    </row>
    <row r="99" ht="15" customHeight="1">
      <c r="G99" s="112" t="s">
        <v>1350</v>
      </c>
    </row>
    <row r="100" ht="15" customHeight="1">
      <c r="G100" s="112" t="s">
        <v>1351</v>
      </c>
    </row>
    <row r="101" ht="15" customHeight="1">
      <c r="G101" s="112" t="s">
        <v>1352</v>
      </c>
    </row>
    <row r="102" spans="7:8" ht="15" customHeight="1">
      <c r="G102" s="112" t="s">
        <v>1353</v>
      </c>
      <c r="H102" s="31" t="s">
        <v>1354</v>
      </c>
    </row>
    <row r="103" spans="7:8" ht="15" customHeight="1">
      <c r="G103" s="112" t="s">
        <v>1355</v>
      </c>
      <c r="H103" s="31" t="s">
        <v>1356</v>
      </c>
    </row>
    <row r="104" ht="15" customHeight="1">
      <c r="G104" s="112" t="s">
        <v>1357</v>
      </c>
    </row>
    <row r="105" spans="7:8" ht="15" customHeight="1">
      <c r="G105" s="112" t="s">
        <v>1358</v>
      </c>
      <c r="H105" s="31" t="s">
        <v>1359</v>
      </c>
    </row>
    <row r="106" spans="7:8" ht="15" customHeight="1">
      <c r="G106" s="112" t="s">
        <v>1360</v>
      </c>
      <c r="H106" s="31" t="s">
        <v>1361</v>
      </c>
    </row>
    <row r="107" spans="7:8" ht="15" customHeight="1">
      <c r="G107" s="112" t="s">
        <v>1362</v>
      </c>
      <c r="H107" s="31" t="s">
        <v>1363</v>
      </c>
    </row>
    <row r="108" spans="7:8" ht="15" customHeight="1">
      <c r="G108" s="112" t="s">
        <v>1364</v>
      </c>
      <c r="H108" s="31" t="s">
        <v>1365</v>
      </c>
    </row>
    <row r="109" spans="7:8" ht="15" customHeight="1">
      <c r="G109" s="112" t="s">
        <v>1366</v>
      </c>
      <c r="H109" s="31" t="s">
        <v>1367</v>
      </c>
    </row>
    <row r="110" spans="7:8" ht="15" customHeight="1">
      <c r="G110" s="112" t="s">
        <v>1368</v>
      </c>
      <c r="H110" s="31" t="s">
        <v>1369</v>
      </c>
    </row>
    <row r="111" spans="7:8" ht="15" customHeight="1">
      <c r="G111" s="112" t="s">
        <v>1370</v>
      </c>
      <c r="H111" s="31" t="s">
        <v>1371</v>
      </c>
    </row>
    <row r="112" spans="7:8" ht="15" customHeight="1">
      <c r="G112" s="112" t="s">
        <v>1372</v>
      </c>
      <c r="H112" s="31" t="s">
        <v>1373</v>
      </c>
    </row>
    <row r="113" spans="7:8" ht="15" customHeight="1">
      <c r="G113" s="112" t="s">
        <v>1374</v>
      </c>
      <c r="H113" s="31" t="s">
        <v>1375</v>
      </c>
    </row>
    <row r="114" spans="7:8" ht="15" customHeight="1">
      <c r="G114" s="112" t="s">
        <v>1376</v>
      </c>
      <c r="H114" s="31" t="s">
        <v>1377</v>
      </c>
    </row>
    <row r="115" ht="15" customHeight="1">
      <c r="G115" s="112" t="s">
        <v>1378</v>
      </c>
    </row>
    <row r="116" spans="7:8" ht="15" customHeight="1">
      <c r="G116" s="112">
        <v>114</v>
      </c>
      <c r="H116" s="31">
        <f>Helms!A201</f>
        <v>0</v>
      </c>
    </row>
    <row r="117" ht="15" customHeight="1">
      <c r="G117" s="112" t="s">
        <v>1379</v>
      </c>
    </row>
    <row r="118" spans="6:7" ht="15" customHeight="1">
      <c r="F118" s="35" t="s">
        <v>1380</v>
      </c>
      <c r="G118" s="112" t="s">
        <v>1381</v>
      </c>
    </row>
    <row r="119" ht="15" customHeight="1">
      <c r="G119" s="112" t="s">
        <v>1382</v>
      </c>
    </row>
    <row r="120" spans="7:8" ht="15" customHeight="1">
      <c r="G120" s="112">
        <v>118</v>
      </c>
      <c r="H120" s="31">
        <f>Helms!A96</f>
        <v>0</v>
      </c>
    </row>
    <row r="121" ht="15" customHeight="1">
      <c r="G121" s="112" t="s">
        <v>1383</v>
      </c>
    </row>
    <row r="122" ht="15" customHeight="1">
      <c r="G122" s="112" t="s">
        <v>1384</v>
      </c>
    </row>
    <row r="123" ht="15" customHeight="1">
      <c r="G123" s="112" t="s">
        <v>1385</v>
      </c>
    </row>
    <row r="124" ht="15" customHeight="1">
      <c r="G124" s="112" t="s">
        <v>1386</v>
      </c>
    </row>
    <row r="125" ht="15" customHeight="1">
      <c r="G125" s="112" t="s">
        <v>1387</v>
      </c>
    </row>
    <row r="126" ht="15" customHeight="1">
      <c r="G126" s="112" t="s">
        <v>1388</v>
      </c>
    </row>
    <row r="127" ht="15" customHeight="1">
      <c r="G127" s="112" t="s">
        <v>1389</v>
      </c>
    </row>
    <row r="128" ht="15" customHeight="1">
      <c r="G128" s="112" t="s">
        <v>1390</v>
      </c>
    </row>
    <row r="129" ht="15" customHeight="1">
      <c r="G129" s="112" t="s">
        <v>1391</v>
      </c>
    </row>
    <row r="130" ht="15" customHeight="1">
      <c r="G130" s="112" t="s">
        <v>1392</v>
      </c>
    </row>
    <row r="131" ht="15" customHeight="1">
      <c r="G131" s="112" t="s">
        <v>1393</v>
      </c>
    </row>
    <row r="132" ht="15" customHeight="1">
      <c r="G132" s="112" t="s">
        <v>1394</v>
      </c>
    </row>
    <row r="133" ht="15" customHeight="1">
      <c r="G133" s="112" t="s">
        <v>1395</v>
      </c>
    </row>
    <row r="134" ht="15" customHeight="1">
      <c r="G134" s="112" t="s">
        <v>1396</v>
      </c>
    </row>
    <row r="135" ht="15" customHeight="1">
      <c r="G135" s="112" t="s">
        <v>1397</v>
      </c>
    </row>
    <row r="136" ht="15" customHeight="1">
      <c r="G136" s="112" t="s">
        <v>1398</v>
      </c>
    </row>
    <row r="137" ht="15" customHeight="1">
      <c r="G137" s="112" t="s">
        <v>1399</v>
      </c>
    </row>
    <row r="138" ht="15" customHeight="1">
      <c r="G138" s="112" t="s">
        <v>1400</v>
      </c>
    </row>
    <row r="139" spans="7:8" ht="15" customHeight="1">
      <c r="G139" s="112" t="s">
        <v>1401</v>
      </c>
      <c r="H139" s="31" t="s">
        <v>1402</v>
      </c>
    </row>
    <row r="140" spans="7:8" ht="15" customHeight="1">
      <c r="G140" s="112" t="s">
        <v>1403</v>
      </c>
      <c r="H140" s="31" t="s">
        <v>1404</v>
      </c>
    </row>
    <row r="141" spans="7:8" ht="15" customHeight="1">
      <c r="G141" s="112" t="s">
        <v>1405</v>
      </c>
      <c r="H141" s="31" t="s">
        <v>1406</v>
      </c>
    </row>
    <row r="142" spans="7:8" ht="15" customHeight="1">
      <c r="G142" s="112" t="s">
        <v>1407</v>
      </c>
      <c r="H142" s="31" t="s">
        <v>1408</v>
      </c>
    </row>
    <row r="143" spans="7:8" ht="15" customHeight="1">
      <c r="G143" s="112" t="s">
        <v>1409</v>
      </c>
      <c r="H143" s="31" t="s">
        <v>1410</v>
      </c>
    </row>
    <row r="144" spans="7:8" ht="15" customHeight="1">
      <c r="G144" s="112" t="s">
        <v>1411</v>
      </c>
      <c r="H144" s="31" t="s">
        <v>1412</v>
      </c>
    </row>
    <row r="145" spans="7:8" ht="15" customHeight="1">
      <c r="G145" s="112" t="s">
        <v>1413</v>
      </c>
      <c r="H145" s="31" t="s">
        <v>1414</v>
      </c>
    </row>
    <row r="146" spans="7:8" ht="15" customHeight="1">
      <c r="G146" s="112" t="s">
        <v>1415</v>
      </c>
      <c r="H146" s="31" t="s">
        <v>1416</v>
      </c>
    </row>
    <row r="147" spans="7:8" ht="15" customHeight="1">
      <c r="G147" s="112" t="s">
        <v>1417</v>
      </c>
      <c r="H147" s="31" t="s">
        <v>1418</v>
      </c>
    </row>
    <row r="148" spans="7:8" ht="15" customHeight="1">
      <c r="G148" s="112" t="s">
        <v>1419</v>
      </c>
      <c r="H148" s="31" t="s">
        <v>1420</v>
      </c>
    </row>
    <row r="149" spans="7:8" ht="15" customHeight="1">
      <c r="G149" s="112" t="s">
        <v>1421</v>
      </c>
      <c r="H149" s="31" t="s">
        <v>1422</v>
      </c>
    </row>
    <row r="150" spans="7:8" ht="15" customHeight="1">
      <c r="G150" s="112" t="s">
        <v>1423</v>
      </c>
      <c r="H150" s="31" t="s">
        <v>1424</v>
      </c>
    </row>
    <row r="151" spans="7:8" ht="15" customHeight="1">
      <c r="G151" s="112" t="s">
        <v>1425</v>
      </c>
      <c r="H151" s="31" t="s">
        <v>1426</v>
      </c>
    </row>
    <row r="152" spans="7:8" ht="15" customHeight="1">
      <c r="G152" s="112" t="s">
        <v>1427</v>
      </c>
      <c r="H152" s="31" t="s">
        <v>1428</v>
      </c>
    </row>
    <row r="153" spans="7:8" ht="15" customHeight="1">
      <c r="G153" s="112" t="s">
        <v>1429</v>
      </c>
      <c r="H153" s="31" t="s">
        <v>1430</v>
      </c>
    </row>
    <row r="154" ht="15" customHeight="1">
      <c r="G154" s="112" t="s">
        <v>1431</v>
      </c>
    </row>
    <row r="155" spans="7:8" ht="15" customHeight="1">
      <c r="G155" s="112">
        <v>153</v>
      </c>
      <c r="H155" s="31">
        <f>Armors!A93</f>
        <v>0</v>
      </c>
    </row>
    <row r="156" spans="7:8" ht="15" customHeight="1">
      <c r="G156" s="112" t="s">
        <v>1432</v>
      </c>
      <c r="H156" s="31" t="s">
        <v>1433</v>
      </c>
    </row>
    <row r="157" spans="7:8" ht="15" customHeight="1">
      <c r="G157" s="112" t="s">
        <v>1434</v>
      </c>
      <c r="H157" s="31" t="s">
        <v>1435</v>
      </c>
    </row>
    <row r="158" spans="7:8" ht="15" customHeight="1">
      <c r="G158" s="112" t="s">
        <v>1436</v>
      </c>
      <c r="H158" s="31" t="s">
        <v>1437</v>
      </c>
    </row>
    <row r="159" spans="7:8" ht="15" customHeight="1">
      <c r="G159" s="112" t="s">
        <v>1438</v>
      </c>
      <c r="H159" s="31" t="s">
        <v>1439</v>
      </c>
    </row>
    <row r="160" spans="7:8" ht="15" customHeight="1">
      <c r="G160" s="112" t="s">
        <v>1440</v>
      </c>
      <c r="H160" s="31" t="s">
        <v>1441</v>
      </c>
    </row>
    <row r="161" spans="7:8" ht="15" customHeight="1">
      <c r="G161" s="112" t="s">
        <v>1442</v>
      </c>
      <c r="H161" s="31" t="s">
        <v>1443</v>
      </c>
    </row>
    <row r="162" ht="15" customHeight="1">
      <c r="G162" s="112" t="s">
        <v>1444</v>
      </c>
    </row>
    <row r="163" spans="7:8" ht="15" customHeight="1">
      <c r="G163" s="112">
        <v>161</v>
      </c>
      <c r="H163" s="31">
        <f>Armors!A55</f>
        <v>0</v>
      </c>
    </row>
    <row r="164" ht="15" customHeight="1">
      <c r="G164" s="112" t="s">
        <v>1445</v>
      </c>
    </row>
    <row r="165" ht="15" customHeight="1">
      <c r="G165" s="112" t="s">
        <v>1446</v>
      </c>
    </row>
    <row r="166" ht="15" customHeight="1">
      <c r="G166" s="112" t="s">
        <v>1447</v>
      </c>
    </row>
    <row r="167" ht="15" customHeight="1">
      <c r="G167" s="112" t="s">
        <v>1448</v>
      </c>
    </row>
    <row r="168" ht="15" customHeight="1">
      <c r="G168" s="112" t="s">
        <v>1449</v>
      </c>
    </row>
    <row r="169" spans="7:12" ht="15" customHeight="1">
      <c r="G169" s="112" t="s">
        <v>1450</v>
      </c>
      <c r="H169" s="31" t="s">
        <v>1451</v>
      </c>
      <c r="L169" s="31" t="s">
        <v>1452</v>
      </c>
    </row>
    <row r="170" spans="7:12" ht="15" customHeight="1">
      <c r="G170" s="112" t="s">
        <v>1453</v>
      </c>
      <c r="H170" s="31" t="s">
        <v>1454</v>
      </c>
      <c r="L170" s="31" t="s">
        <v>1455</v>
      </c>
    </row>
    <row r="171" spans="7:12" ht="15" customHeight="1">
      <c r="G171" s="112" t="s">
        <v>1456</v>
      </c>
      <c r="H171" s="31" t="s">
        <v>1457</v>
      </c>
      <c r="L171" s="31" t="s">
        <v>1458</v>
      </c>
    </row>
    <row r="172" spans="7:12" ht="15" customHeight="1">
      <c r="G172" s="112" t="s">
        <v>1459</v>
      </c>
      <c r="H172" s="31" t="s">
        <v>1460</v>
      </c>
      <c r="L172" s="31" t="s">
        <v>1461</v>
      </c>
    </row>
    <row r="173" spans="7:12" ht="15" customHeight="1">
      <c r="G173" s="112" t="s">
        <v>1462</v>
      </c>
      <c r="H173" s="31" t="s">
        <v>1463</v>
      </c>
      <c r="L173" s="31" t="s">
        <v>1464</v>
      </c>
    </row>
    <row r="174" spans="7:12" ht="15" customHeight="1">
      <c r="G174" s="112" t="s">
        <v>1465</v>
      </c>
      <c r="H174" s="31" t="s">
        <v>1466</v>
      </c>
      <c r="L174" s="31" t="s">
        <v>1467</v>
      </c>
    </row>
    <row r="175" spans="6:7" ht="15" customHeight="1">
      <c r="F175" s="35" t="s">
        <v>1380</v>
      </c>
      <c r="G175" s="112" t="s">
        <v>1468</v>
      </c>
    </row>
    <row r="176" spans="6:7" ht="15" customHeight="1">
      <c r="F176" s="35"/>
      <c r="G176" s="112" t="s">
        <v>1469</v>
      </c>
    </row>
    <row r="177" spans="6:7" ht="15" customHeight="1">
      <c r="F177" s="35"/>
      <c r="G177" s="112" t="s">
        <v>1470</v>
      </c>
    </row>
    <row r="178" spans="6:7" ht="15" customHeight="1">
      <c r="F178" s="35"/>
      <c r="G178" s="112" t="s">
        <v>1471</v>
      </c>
    </row>
    <row r="179" spans="6:8" ht="15" customHeight="1">
      <c r="F179" s="35"/>
      <c r="G179" s="112" t="s">
        <v>1472</v>
      </c>
      <c r="H179" s="31" t="s">
        <v>1473</v>
      </c>
    </row>
    <row r="180" ht="15" customHeight="1">
      <c r="G180" s="112" t="s">
        <v>1474</v>
      </c>
    </row>
    <row r="181" spans="6:7" ht="15" customHeight="1">
      <c r="F181" s="35"/>
      <c r="G181" s="112" t="s">
        <v>1475</v>
      </c>
    </row>
    <row r="182" spans="6:7" ht="15" customHeight="1">
      <c r="F182" s="35"/>
      <c r="G182" s="112" t="s">
        <v>1476</v>
      </c>
    </row>
    <row r="183" spans="6:7" ht="15" customHeight="1">
      <c r="F183" s="35"/>
      <c r="G183" s="112" t="s">
        <v>1477</v>
      </c>
    </row>
    <row r="184" ht="15" customHeight="1">
      <c r="G184" s="112" t="s">
        <v>1478</v>
      </c>
    </row>
    <row r="185" ht="15" customHeight="1">
      <c r="G185" s="112" t="s">
        <v>1479</v>
      </c>
    </row>
    <row r="186" ht="15" customHeight="1">
      <c r="G186" s="112" t="s">
        <v>1480</v>
      </c>
    </row>
    <row r="187" ht="15" customHeight="1">
      <c r="G187" s="112" t="s">
        <v>1481</v>
      </c>
    </row>
    <row r="188" spans="7:8" ht="15" customHeight="1">
      <c r="G188" s="112" t="s">
        <v>1482</v>
      </c>
      <c r="H188" s="31">
        <f>Sharps!A3</f>
        <v>0</v>
      </c>
    </row>
    <row r="189" ht="15" customHeight="1">
      <c r="G189" s="112" t="s">
        <v>1483</v>
      </c>
    </row>
    <row r="190" ht="15" customHeight="1">
      <c r="G190" s="112" t="s">
        <v>1484</v>
      </c>
    </row>
    <row r="191" ht="15" customHeight="1">
      <c r="G191" s="112" t="s">
        <v>1485</v>
      </c>
    </row>
    <row r="192" ht="15" customHeight="1">
      <c r="G192" s="112" t="s">
        <v>1486</v>
      </c>
    </row>
    <row r="193" spans="7:8" ht="15" customHeight="1">
      <c r="G193" s="112">
        <v>191</v>
      </c>
      <c r="H193" s="31" t="s">
        <v>1487</v>
      </c>
    </row>
    <row r="194" spans="7:8" ht="15" customHeight="1">
      <c r="G194" s="112">
        <v>192</v>
      </c>
      <c r="H194" s="31" t="s">
        <v>1488</v>
      </c>
    </row>
    <row r="195" spans="7:8" ht="15" customHeight="1">
      <c r="G195" s="112">
        <v>193</v>
      </c>
      <c r="H195" s="31" t="s">
        <v>1489</v>
      </c>
    </row>
    <row r="196" spans="7:8" ht="15" customHeight="1">
      <c r="G196" s="112">
        <v>222</v>
      </c>
      <c r="H196" s="31" t="s">
        <v>1490</v>
      </c>
    </row>
    <row r="198" spans="7:8" ht="15" customHeight="1">
      <c r="G198" s="112">
        <v>2000</v>
      </c>
      <c r="H198" s="31">
        <f>'(x)Bows &amp; throwables'!A27</f>
        <v>0</v>
      </c>
    </row>
    <row r="199" spans="7:8" ht="15" customHeight="1">
      <c r="G199" s="112">
        <v>2001</v>
      </c>
      <c r="H199" s="31" t="s">
        <v>1491</v>
      </c>
    </row>
    <row r="200" spans="7:8" ht="15" customHeight="1">
      <c r="G200" s="112">
        <v>2002</v>
      </c>
      <c r="H200" s="31" t="s">
        <v>1492</v>
      </c>
    </row>
    <row r="201" spans="7:8" ht="15" customHeight="1">
      <c r="G201" s="112">
        <v>2003</v>
      </c>
      <c r="H201" s="31" t="s">
        <v>1493</v>
      </c>
    </row>
    <row r="202" spans="7:8" ht="15" customHeight="1">
      <c r="G202" s="112">
        <v>2004</v>
      </c>
      <c r="H202" s="31" t="s">
        <v>1494</v>
      </c>
    </row>
    <row r="203" spans="7:8" ht="15" customHeight="1">
      <c r="G203" s="112">
        <v>2005</v>
      </c>
      <c r="H203" s="31" t="s">
        <v>1495</v>
      </c>
    </row>
    <row r="204" spans="7:8" ht="15" customHeight="1">
      <c r="G204" s="112">
        <v>2006</v>
      </c>
      <c r="H204" s="31" t="s">
        <v>1496</v>
      </c>
    </row>
    <row r="205" spans="7:8" ht="15" customHeight="1">
      <c r="G205" s="112">
        <v>2007</v>
      </c>
      <c r="H205" s="31" t="s">
        <v>1497</v>
      </c>
    </row>
    <row r="206" spans="7:8" ht="15" customHeight="1">
      <c r="G206" s="112">
        <v>2008</v>
      </c>
      <c r="H206" s="31" t="s">
        <v>1498</v>
      </c>
    </row>
    <row r="207" spans="7:8" ht="15" customHeight="1">
      <c r="G207" s="112">
        <v>2009</v>
      </c>
      <c r="H207" s="31" t="s">
        <v>1499</v>
      </c>
    </row>
    <row r="208" spans="7:8" ht="15" customHeight="1">
      <c r="G208" s="112">
        <v>2010</v>
      </c>
      <c r="H208" s="31" t="s">
        <v>1500</v>
      </c>
    </row>
    <row r="209" spans="7:8" ht="15" customHeight="1">
      <c r="G209" s="112">
        <v>2011</v>
      </c>
      <c r="H209" s="31" t="s">
        <v>1501</v>
      </c>
    </row>
    <row r="210" spans="7:8" ht="15" customHeight="1">
      <c r="G210" s="112">
        <v>2012</v>
      </c>
      <c r="H210" s="31" t="s">
        <v>1502</v>
      </c>
    </row>
    <row r="211" spans="7:8" ht="15" customHeight="1">
      <c r="G211" s="112">
        <v>2013</v>
      </c>
      <c r="H211" s="31" t="s">
        <v>1503</v>
      </c>
    </row>
    <row r="212" spans="7:8" ht="15" customHeight="1">
      <c r="G212" s="112">
        <v>2014</v>
      </c>
      <c r="H212" s="31" t="s">
        <v>1504</v>
      </c>
    </row>
    <row r="213" spans="7:8" ht="15" customHeight="1">
      <c r="G213" s="112">
        <v>2015</v>
      </c>
      <c r="H213" s="31" t="s">
        <v>1505</v>
      </c>
    </row>
    <row r="214" spans="7:8" ht="15" customHeight="1">
      <c r="G214" s="112">
        <v>2016</v>
      </c>
      <c r="H214" s="31" t="s">
        <v>1506</v>
      </c>
    </row>
    <row r="215" spans="7:8" ht="15" customHeight="1">
      <c r="G215" s="112">
        <v>2017</v>
      </c>
      <c r="H215" s="31" t="s">
        <v>1507</v>
      </c>
    </row>
    <row r="216" spans="7:8" ht="15" customHeight="1">
      <c r="G216" s="112">
        <v>2018</v>
      </c>
      <c r="H216" s="31" t="s">
        <v>1508</v>
      </c>
    </row>
    <row r="217" spans="7:8" ht="15" customHeight="1">
      <c r="G217" s="112">
        <v>2019</v>
      </c>
      <c r="H217" s="31" t="s">
        <v>1509</v>
      </c>
    </row>
    <row r="218" spans="7:8" ht="15" customHeight="1">
      <c r="G218" s="112">
        <v>2020</v>
      </c>
      <c r="H218" s="31" t="s">
        <v>1510</v>
      </c>
    </row>
    <row r="219" spans="7:8" ht="15" customHeight="1">
      <c r="G219" s="112">
        <v>2021</v>
      </c>
      <c r="H219" s="31" t="s">
        <v>1511</v>
      </c>
    </row>
    <row r="220" spans="7:8" ht="15" customHeight="1">
      <c r="G220" s="112">
        <v>2022</v>
      </c>
      <c r="H220" s="31" t="s">
        <v>1512</v>
      </c>
    </row>
    <row r="221" spans="7:8" ht="15" customHeight="1">
      <c r="G221" s="112">
        <v>2023</v>
      </c>
      <c r="H221" s="31" t="s">
        <v>1513</v>
      </c>
    </row>
    <row r="222" spans="7:8" ht="15" customHeight="1">
      <c r="G222" s="112">
        <v>2024</v>
      </c>
      <c r="H222" s="31" t="s">
        <v>1514</v>
      </c>
    </row>
    <row r="223" spans="7:8" ht="15" customHeight="1">
      <c r="G223" s="112">
        <v>2025</v>
      </c>
      <c r="H223" s="31" t="s">
        <v>1515</v>
      </c>
    </row>
    <row r="224" spans="7:8" ht="15" customHeight="1">
      <c r="G224" s="112">
        <v>2026</v>
      </c>
      <c r="H224" s="31" t="s">
        <v>1516</v>
      </c>
    </row>
    <row r="225" spans="7:8" ht="15" customHeight="1">
      <c r="G225" s="112">
        <v>2027</v>
      </c>
      <c r="H225" s="31" t="s">
        <v>1517</v>
      </c>
    </row>
    <row r="226" spans="7:8" ht="15" customHeight="1">
      <c r="G226" s="112">
        <v>2028</v>
      </c>
      <c r="H226" s="31" t="s">
        <v>1518</v>
      </c>
    </row>
    <row r="227" spans="7:8" ht="15" customHeight="1">
      <c r="G227" s="112">
        <v>2029</v>
      </c>
      <c r="H227" s="31" t="s">
        <v>1519</v>
      </c>
    </row>
    <row r="228" spans="7:8" ht="15" customHeight="1">
      <c r="G228" s="112">
        <v>2030</v>
      </c>
      <c r="H228" s="31" t="s">
        <v>1520</v>
      </c>
    </row>
    <row r="229" spans="7:8" ht="15" customHeight="1">
      <c r="G229" s="112">
        <v>2031</v>
      </c>
      <c r="H229" s="31" t="s">
        <v>1521</v>
      </c>
    </row>
    <row r="230" spans="7:8" ht="15" customHeight="1">
      <c r="G230" s="112">
        <v>2032</v>
      </c>
      <c r="H230" s="31" t="s">
        <v>1522</v>
      </c>
    </row>
    <row r="231" spans="7:8" ht="15" customHeight="1">
      <c r="G231" s="112">
        <v>2033</v>
      </c>
      <c r="H231" s="31" t="s">
        <v>1523</v>
      </c>
    </row>
    <row r="232" spans="7:8" ht="15" customHeight="1">
      <c r="G232" s="112">
        <v>2034</v>
      </c>
      <c r="H232" s="31" t="s">
        <v>1524</v>
      </c>
    </row>
    <row r="233" spans="7:8" ht="15" customHeight="1">
      <c r="G233" s="112">
        <v>2035</v>
      </c>
      <c r="H233" s="31" t="s">
        <v>1525</v>
      </c>
    </row>
    <row r="234" spans="7:8" ht="15" customHeight="1">
      <c r="G234" s="112">
        <v>2036</v>
      </c>
      <c r="H234" s="31" t="s">
        <v>1526</v>
      </c>
    </row>
    <row r="235" spans="7:8" ht="15" customHeight="1">
      <c r="G235" s="112">
        <v>2037</v>
      </c>
      <c r="H235" s="31" t="s">
        <v>1527</v>
      </c>
    </row>
    <row r="236" spans="7:8" ht="15" customHeight="1">
      <c r="G236" s="112">
        <v>2038</v>
      </c>
      <c r="H236" s="31" t="s">
        <v>1528</v>
      </c>
    </row>
    <row r="237" spans="7:8" ht="15" customHeight="1">
      <c r="G237" s="112">
        <v>2039</v>
      </c>
      <c r="H237" s="31" t="s">
        <v>1529</v>
      </c>
    </row>
    <row r="238" spans="7:8" ht="15" customHeight="1">
      <c r="G238" s="112">
        <v>2040</v>
      </c>
      <c r="H238" s="31" t="s">
        <v>1530</v>
      </c>
    </row>
    <row r="239" spans="7:8" ht="15" customHeight="1">
      <c r="G239" s="112">
        <v>2041</v>
      </c>
      <c r="H239" s="31" t="s">
        <v>1531</v>
      </c>
    </row>
    <row r="240" spans="7:8" ht="15" customHeight="1">
      <c r="G240" s="112">
        <v>2042</v>
      </c>
      <c r="H240" s="31" t="s">
        <v>1532</v>
      </c>
    </row>
    <row r="241" spans="7:8" ht="15" customHeight="1">
      <c r="G241" s="112">
        <v>2043</v>
      </c>
      <c r="H241" s="31" t="s">
        <v>1533</v>
      </c>
    </row>
    <row r="242" spans="7:8" ht="15" customHeight="1">
      <c r="G242" s="112">
        <v>2044</v>
      </c>
      <c r="H242" s="31" t="s">
        <v>1534</v>
      </c>
    </row>
    <row r="243" spans="7:8" ht="15" customHeight="1">
      <c r="G243" s="112">
        <v>2045</v>
      </c>
      <c r="H243" s="31" t="s">
        <v>1535</v>
      </c>
    </row>
    <row r="244" spans="7:8" ht="15" customHeight="1">
      <c r="G244" s="112">
        <v>2046</v>
      </c>
      <c r="H244" s="31" t="s">
        <v>1536</v>
      </c>
    </row>
    <row r="245" spans="7:8" ht="15" customHeight="1">
      <c r="G245" s="112">
        <v>2047</v>
      </c>
      <c r="H245" s="31" t="s">
        <v>1537</v>
      </c>
    </row>
    <row r="246" spans="7:8" ht="15" customHeight="1">
      <c r="G246" s="112">
        <v>2048</v>
      </c>
      <c r="H246" s="31" t="s">
        <v>1538</v>
      </c>
    </row>
    <row r="247" spans="7:8" ht="15" customHeight="1">
      <c r="G247" s="112">
        <v>2049</v>
      </c>
      <c r="H247" s="31" t="s">
        <v>1539</v>
      </c>
    </row>
    <row r="248" spans="7:8" ht="15" customHeight="1">
      <c r="G248" s="112">
        <v>2050</v>
      </c>
      <c r="H248" s="31" t="s">
        <v>1540</v>
      </c>
    </row>
    <row r="249" spans="7:8" ht="15" customHeight="1">
      <c r="G249" s="112">
        <v>2051</v>
      </c>
      <c r="H249" s="31" t="s">
        <v>1541</v>
      </c>
    </row>
    <row r="250" spans="7:8" ht="15" customHeight="1">
      <c r="G250" s="112">
        <v>2052</v>
      </c>
      <c r="H250" s="31" t="s">
        <v>1542</v>
      </c>
    </row>
    <row r="251" spans="7:8" ht="15" customHeight="1">
      <c r="G251" s="112">
        <v>2053</v>
      </c>
      <c r="H251" s="31" t="s">
        <v>1543</v>
      </c>
    </row>
    <row r="252" spans="7:8" ht="15" customHeight="1">
      <c r="G252" s="112">
        <v>2054</v>
      </c>
      <c r="H252" s="31" t="s">
        <v>1544</v>
      </c>
    </row>
    <row r="253" spans="7:8" ht="15" customHeight="1">
      <c r="G253" s="112">
        <v>2055</v>
      </c>
      <c r="H253" s="31" t="s">
        <v>1545</v>
      </c>
    </row>
    <row r="254" spans="7:8" ht="15" customHeight="1">
      <c r="G254" s="112">
        <v>2056</v>
      </c>
      <c r="H254" s="31" t="s">
        <v>1546</v>
      </c>
    </row>
    <row r="255" spans="7:8" ht="15" customHeight="1">
      <c r="G255" s="112">
        <v>2057</v>
      </c>
      <c r="H255" s="31">
        <f>Gloves!$A$10</f>
        <v>0</v>
      </c>
    </row>
    <row r="256" spans="7:8" ht="15" customHeight="1">
      <c r="G256" s="112">
        <v>2058</v>
      </c>
      <c r="H256" s="31">
        <f>Gloves!$A$22</f>
        <v>0</v>
      </c>
    </row>
    <row r="257" spans="7:8" ht="15" customHeight="1">
      <c r="G257" s="112">
        <v>2059</v>
      </c>
      <c r="H257" s="31">
        <f>Staves!A39</f>
        <v>0</v>
      </c>
    </row>
    <row r="258" spans="7:8" ht="15" customHeight="1">
      <c r="G258" s="112">
        <v>2060</v>
      </c>
      <c r="H258" s="31">
        <f>Helms!A72</f>
        <v>0</v>
      </c>
    </row>
    <row r="259" spans="7:8" ht="15" customHeight="1">
      <c r="G259" s="112">
        <v>2061</v>
      </c>
      <c r="H259" s="31">
        <f>Helms!A76</f>
        <v>0</v>
      </c>
    </row>
    <row r="260" spans="7:8" ht="15" customHeight="1">
      <c r="G260" s="112">
        <v>2062</v>
      </c>
      <c r="H260" s="31">
        <f>Belt!A13</f>
        <v>0</v>
      </c>
    </row>
    <row r="261" spans="7:8" ht="15" customHeight="1">
      <c r="G261" s="112">
        <v>2063</v>
      </c>
      <c r="H261" s="31">
        <f>Boots!A34</f>
        <v>0</v>
      </c>
    </row>
    <row r="262" spans="7:8" ht="15" customHeight="1">
      <c r="G262" s="112">
        <v>2064</v>
      </c>
      <c r="H262" s="31">
        <f>Helms!A109</f>
        <v>0</v>
      </c>
    </row>
    <row r="263" spans="7:8" ht="15" customHeight="1">
      <c r="G263" s="112">
        <v>2065</v>
      </c>
      <c r="H263" s="31">
        <f>Axes!A18</f>
        <v>0</v>
      </c>
    </row>
    <row r="264" spans="7:8" ht="15" customHeight="1">
      <c r="G264" s="112">
        <v>2066</v>
      </c>
      <c r="H264" s="31">
        <f>Armors!A84</f>
        <v>0</v>
      </c>
    </row>
    <row r="265" spans="7:8" ht="15" customHeight="1">
      <c r="G265" s="112">
        <v>2067</v>
      </c>
      <c r="H265" s="31">
        <f>Armors!A89</f>
        <v>0</v>
      </c>
    </row>
    <row r="266" spans="7:8" ht="15" customHeight="1">
      <c r="G266" s="112">
        <v>2068</v>
      </c>
      <c r="H266" s="31">
        <f>Armors!A122</f>
        <v>0</v>
      </c>
    </row>
    <row r="267" spans="7:8" ht="15" customHeight="1">
      <c r="G267" s="112">
        <v>2069</v>
      </c>
      <c r="H267" s="31">
        <f>Axes!A16</f>
        <v>0</v>
      </c>
    </row>
    <row r="268" spans="7:8" ht="15" customHeight="1">
      <c r="G268" s="112">
        <v>2070</v>
      </c>
      <c r="H268" s="31">
        <f>Armors!A146</f>
        <v>0</v>
      </c>
    </row>
    <row r="269" spans="7:8" ht="15" customHeight="1">
      <c r="G269" s="112">
        <v>2071</v>
      </c>
      <c r="H269" s="31">
        <f>Helms!A186</f>
        <v>0</v>
      </c>
    </row>
    <row r="270" spans="7:8" ht="15" customHeight="1">
      <c r="G270" s="112">
        <v>2072</v>
      </c>
      <c r="H270" s="31">
        <f>Gloves!A12</f>
        <v>0</v>
      </c>
    </row>
    <row r="271" spans="7:8" ht="15" customHeight="1">
      <c r="G271" s="112">
        <v>2073</v>
      </c>
      <c r="H271" s="31">
        <f>Armors!A118</f>
        <v>0</v>
      </c>
    </row>
    <row r="272" spans="7:8" ht="15" customHeight="1">
      <c r="G272" s="112">
        <v>2074</v>
      </c>
      <c r="H272" s="31">
        <f>Armors!A140</f>
        <v>0</v>
      </c>
    </row>
    <row r="273" spans="7:8" ht="15" customHeight="1">
      <c r="G273" s="112">
        <v>2075</v>
      </c>
      <c r="H273" s="31">
        <f>Armors!A126</f>
        <v>0</v>
      </c>
    </row>
    <row r="274" spans="7:8" ht="15" customHeight="1">
      <c r="G274" s="112">
        <v>2076</v>
      </c>
      <c r="H274" s="31">
        <f>Armors!A132</f>
        <v>0</v>
      </c>
    </row>
    <row r="275" spans="7:8" ht="15" customHeight="1">
      <c r="G275" s="112">
        <v>2077</v>
      </c>
      <c r="H275" s="31">
        <f>Armors!A105</f>
        <v>0</v>
      </c>
    </row>
    <row r="276" spans="7:8" ht="15" customHeight="1">
      <c r="G276" s="112">
        <v>2078</v>
      </c>
      <c r="H276" s="31">
        <f>Armors!A102</f>
        <v>0</v>
      </c>
    </row>
    <row r="277" spans="7:8" ht="15" customHeight="1">
      <c r="G277" s="112">
        <v>2079</v>
      </c>
      <c r="H277" s="31">
        <f>Armors!A99</f>
        <v>0</v>
      </c>
    </row>
    <row r="278" spans="7:8" ht="15" customHeight="1">
      <c r="G278" s="112">
        <v>2080</v>
      </c>
      <c r="H278" s="31">
        <f>Boots!A7</f>
        <v>0</v>
      </c>
    </row>
    <row r="279" spans="7:8" ht="15" customHeight="1">
      <c r="G279" s="112">
        <v>2081</v>
      </c>
      <c r="H279" s="31">
        <f>Boots!A22</f>
        <v>0</v>
      </c>
    </row>
    <row r="280" spans="7:8" ht="15" customHeight="1">
      <c r="G280" s="112">
        <v>2082</v>
      </c>
      <c r="H280" s="31">
        <f>Boots!A13</f>
        <v>0</v>
      </c>
    </row>
    <row r="281" spans="7:8" ht="15" customHeight="1">
      <c r="G281" s="112">
        <v>2083</v>
      </c>
      <c r="H281" s="31">
        <f>Belt!A9</f>
        <v>0</v>
      </c>
    </row>
    <row r="282" spans="7:8" ht="15" customHeight="1">
      <c r="G282" s="112">
        <v>2084</v>
      </c>
      <c r="H282" s="31">
        <f>Belt!A8</f>
        <v>0</v>
      </c>
    </row>
    <row r="283" spans="7:8" ht="15" customHeight="1">
      <c r="G283" s="112">
        <v>2085</v>
      </c>
      <c r="H283" s="31">
        <f>Helms!A143</f>
        <v>0</v>
      </c>
    </row>
    <row r="284" spans="7:8" ht="15" customHeight="1">
      <c r="G284" s="112">
        <v>2086</v>
      </c>
      <c r="H284" s="31">
        <f>Gloves!A17</f>
        <v>0</v>
      </c>
    </row>
    <row r="285" spans="7:8" ht="15" customHeight="1">
      <c r="G285" s="112">
        <v>2087</v>
      </c>
      <c r="H285" s="31">
        <f>Gloves!A25</f>
        <v>0</v>
      </c>
    </row>
    <row r="286" spans="7:8" ht="15" customHeight="1">
      <c r="G286" s="112">
        <v>2088</v>
      </c>
      <c r="H286" s="31">
        <f>Helms!A219</f>
        <v>0</v>
      </c>
    </row>
    <row r="287" spans="7:8" ht="15" customHeight="1">
      <c r="G287" s="112">
        <v>2089</v>
      </c>
      <c r="H287" s="31">
        <f>Helms!A223</f>
        <v>0</v>
      </c>
    </row>
    <row r="288" spans="7:8" ht="15" customHeight="1">
      <c r="G288" s="112">
        <v>2090</v>
      </c>
      <c r="H288" s="31">
        <f>Helms!A206</f>
        <v>0</v>
      </c>
    </row>
    <row r="289" spans="7:8" ht="15" customHeight="1">
      <c r="G289" s="112">
        <v>2091</v>
      </c>
      <c r="H289" s="31">
        <f>Helms!A209</f>
        <v>0</v>
      </c>
    </row>
    <row r="290" spans="7:8" ht="15" customHeight="1">
      <c r="G290" s="112">
        <v>2092</v>
      </c>
      <c r="H290" s="31">
        <f>Boots!A10</f>
        <v>0</v>
      </c>
    </row>
    <row r="291" spans="7:8" ht="15" customHeight="1">
      <c r="G291" s="112">
        <v>2093</v>
      </c>
      <c r="H291" s="31">
        <f>Shields!A153</f>
        <v>0</v>
      </c>
    </row>
    <row r="292" spans="7:8" ht="15" customHeight="1">
      <c r="G292" s="112">
        <v>2094</v>
      </c>
      <c r="H292" s="31" t="s">
        <v>1547</v>
      </c>
    </row>
    <row r="293" spans="7:8" ht="15" customHeight="1">
      <c r="G293" s="112">
        <v>2095</v>
      </c>
      <c r="H293" s="31" t="s">
        <v>1548</v>
      </c>
    </row>
    <row r="294" spans="7:8" ht="15" customHeight="1">
      <c r="G294" s="112">
        <v>2096</v>
      </c>
      <c r="H294" s="31" t="s">
        <v>1549</v>
      </c>
    </row>
    <row r="295" spans="7:8" ht="15" customHeight="1">
      <c r="G295" s="112">
        <v>2097</v>
      </c>
      <c r="H295" s="31" t="s">
        <v>1550</v>
      </c>
    </row>
    <row r="296" spans="7:8" ht="15" customHeight="1">
      <c r="G296" s="112">
        <v>2098</v>
      </c>
      <c r="H296" s="31" t="s">
        <v>1551</v>
      </c>
    </row>
    <row r="297" spans="7:8" ht="15" customHeight="1">
      <c r="G297" s="112">
        <v>2099</v>
      </c>
      <c r="H297" s="31" t="s">
        <v>1552</v>
      </c>
    </row>
    <row r="298" spans="7:8" ht="15" customHeight="1">
      <c r="G298" s="112">
        <v>2100</v>
      </c>
      <c r="H298" s="31">
        <f>Belt!A15</f>
        <v>0</v>
      </c>
    </row>
    <row r="299" spans="7:8" ht="15" customHeight="1">
      <c r="G299" s="112">
        <v>2101</v>
      </c>
      <c r="H299" s="31">
        <f>Armors!A62</f>
        <v>0</v>
      </c>
    </row>
    <row r="300" spans="7:9" ht="15" customHeight="1">
      <c r="G300" s="112">
        <v>2102</v>
      </c>
      <c r="H300" s="31">
        <f>Jewelry!A23</f>
        <v>0</v>
      </c>
      <c r="I300" s="31" t="s">
        <v>1553</v>
      </c>
    </row>
    <row r="301" spans="7:8" ht="15" customHeight="1">
      <c r="G301" s="112">
        <v>2103</v>
      </c>
      <c r="H301" s="31">
        <f>Boots!A26</f>
        <v>0</v>
      </c>
    </row>
    <row r="302" spans="7:8" ht="15" customHeight="1">
      <c r="G302" s="112">
        <v>2104</v>
      </c>
      <c r="H302" s="31">
        <f>Boots!A40</f>
        <v>0</v>
      </c>
    </row>
    <row r="303" spans="7:8" ht="15" customHeight="1">
      <c r="G303" s="112">
        <v>2105</v>
      </c>
      <c r="H303" s="31">
        <f>Boots!A43</f>
        <v>0</v>
      </c>
    </row>
    <row r="304" spans="7:8" ht="15" customHeight="1">
      <c r="G304" s="112">
        <v>2106</v>
      </c>
      <c r="H304" s="31">
        <f>Belt!A17</f>
        <v>0</v>
      </c>
    </row>
    <row r="305" spans="7:8" ht="15" customHeight="1">
      <c r="G305" s="112">
        <v>2107</v>
      </c>
      <c r="H305" s="31" t="s">
        <v>1554</v>
      </c>
    </row>
    <row r="306" spans="7:8" ht="15" customHeight="1">
      <c r="G306" s="112">
        <v>2108</v>
      </c>
      <c r="H306" s="31" t="s">
        <v>1555</v>
      </c>
    </row>
    <row r="307" spans="7:8" ht="15" customHeight="1">
      <c r="G307" s="112">
        <v>2109</v>
      </c>
      <c r="H307" s="31" t="s">
        <v>1556</v>
      </c>
    </row>
    <row r="308" spans="7:8" ht="15" customHeight="1">
      <c r="G308" s="112">
        <v>2110</v>
      </c>
      <c r="H308" s="31">
        <f>Shields!A82</f>
        <v>0</v>
      </c>
    </row>
    <row r="309" spans="7:8" ht="15" customHeight="1">
      <c r="G309" s="112">
        <v>2111</v>
      </c>
      <c r="H309" s="31">
        <f>Armors!A11</f>
        <v>0</v>
      </c>
    </row>
    <row r="310" spans="7:8" ht="15" customHeight="1">
      <c r="G310" s="112">
        <v>2112</v>
      </c>
      <c r="H310" s="31">
        <f>Jewelry!A9</f>
        <v>0</v>
      </c>
    </row>
    <row r="311" spans="7:8" ht="15" customHeight="1">
      <c r="G311" s="112">
        <v>2113</v>
      </c>
      <c r="H311" s="31">
        <f>'(x)Bows &amp; throwables'!A29</f>
        <v>0</v>
      </c>
    </row>
    <row r="312" spans="7:8" ht="15" customHeight="1">
      <c r="G312" s="112">
        <v>2114</v>
      </c>
      <c r="H312" s="31">
        <f>Shields!A68</f>
        <v>0</v>
      </c>
    </row>
    <row r="313" spans="7:8" ht="15" customHeight="1">
      <c r="G313" s="112">
        <v>2115</v>
      </c>
      <c r="H313" s="31">
        <f>Shields!A72</f>
        <v>0</v>
      </c>
    </row>
    <row r="314" spans="7:8" ht="15" customHeight="1">
      <c r="G314" s="112">
        <v>2116</v>
      </c>
      <c r="H314" s="31">
        <f>Shields!A76</f>
        <v>0</v>
      </c>
    </row>
    <row r="315" spans="7:8" ht="15" customHeight="1">
      <c r="G315" s="112">
        <v>2117</v>
      </c>
      <c r="H315" s="31">
        <f>Shields!A26</f>
        <v>0</v>
      </c>
    </row>
    <row r="316" spans="7:8" ht="15" customHeight="1">
      <c r="G316" s="112">
        <v>2118</v>
      </c>
      <c r="H316" s="31">
        <f>Helms!A198</f>
        <v>0</v>
      </c>
    </row>
    <row r="317" spans="7:8" ht="15" customHeight="1">
      <c r="G317" s="112">
        <v>2119</v>
      </c>
      <c r="H317" s="31">
        <f>Helms!A194</f>
        <v>0</v>
      </c>
    </row>
    <row r="318" spans="7:8" ht="15" customHeight="1">
      <c r="G318" s="112">
        <v>2120</v>
      </c>
      <c r="H318" s="31">
        <f>Gloves!A46</f>
        <v>0</v>
      </c>
    </row>
    <row r="319" spans="7:8" ht="15" customHeight="1">
      <c r="G319" s="112">
        <v>2121</v>
      </c>
      <c r="H319" s="31">
        <f>Jewelry!A7</f>
        <v>0</v>
      </c>
    </row>
    <row r="320" spans="7:8" ht="15" customHeight="1">
      <c r="G320" s="112">
        <v>2122</v>
      </c>
      <c r="H320" s="31">
        <f>Belt!A14</f>
        <v>0</v>
      </c>
    </row>
    <row r="321" spans="7:8" ht="15" customHeight="1">
      <c r="G321" s="112">
        <v>2123</v>
      </c>
      <c r="H321" s="31">
        <f>Helms!A123</f>
        <v>0</v>
      </c>
    </row>
    <row r="322" spans="7:8" ht="15" customHeight="1">
      <c r="G322" s="112">
        <v>2124</v>
      </c>
      <c r="H322" s="31">
        <f>Jewelry!A10</f>
        <v>0</v>
      </c>
    </row>
    <row r="323" spans="7:8" ht="15" customHeight="1">
      <c r="G323" s="112">
        <v>2125</v>
      </c>
      <c r="H323" s="31">
        <f>Armors!A77</f>
        <v>0</v>
      </c>
    </row>
    <row r="324" spans="7:8" ht="15" customHeight="1">
      <c r="G324" s="112">
        <v>2126</v>
      </c>
      <c r="H324" s="31">
        <f>Staves!A23</f>
        <v>0</v>
      </c>
    </row>
    <row r="325" spans="7:8" ht="15" customHeight="1">
      <c r="G325" s="112">
        <v>2127</v>
      </c>
      <c r="H325" s="31">
        <f>Shields!A162</f>
        <v>0</v>
      </c>
    </row>
    <row r="326" spans="7:8" ht="15" customHeight="1">
      <c r="G326" s="112">
        <v>2128</v>
      </c>
      <c r="H326" s="31">
        <f>Helms!A212</f>
        <v>0</v>
      </c>
    </row>
    <row r="327" spans="7:8" ht="15" customHeight="1">
      <c r="G327" s="112">
        <v>2129</v>
      </c>
      <c r="H327" s="31">
        <f>Shields!A29</f>
        <v>0</v>
      </c>
    </row>
    <row r="328" spans="7:8" ht="15" customHeight="1">
      <c r="G328" s="112">
        <v>2130</v>
      </c>
      <c r="H328" s="31">
        <f>Armors!A79</f>
        <v>0</v>
      </c>
    </row>
    <row r="329" spans="7:8" ht="15" customHeight="1">
      <c r="G329" s="112">
        <v>2131</v>
      </c>
      <c r="H329" s="31">
        <f>Shields!A52</f>
        <v>0</v>
      </c>
    </row>
    <row r="330" spans="7:8" ht="15" customHeight="1">
      <c r="G330" s="112">
        <v>2132</v>
      </c>
      <c r="H330" s="31">
        <f>Gloves!A56</f>
        <v>0</v>
      </c>
    </row>
    <row r="331" spans="7:8" ht="15" customHeight="1">
      <c r="G331" s="112">
        <v>2133</v>
      </c>
      <c r="H331" s="31">
        <f>Boots!A67</f>
        <v>0</v>
      </c>
    </row>
    <row r="332" spans="7:8" ht="15" customHeight="1">
      <c r="G332" s="112">
        <v>2134</v>
      </c>
      <c r="H332" s="31">
        <f>Belt!A32</f>
        <v>0</v>
      </c>
    </row>
    <row r="333" spans="7:8" ht="15" customHeight="1">
      <c r="G333" s="112">
        <v>2135</v>
      </c>
      <c r="H333" s="31">
        <f>Gloves!A38</f>
        <v>0</v>
      </c>
    </row>
    <row r="334" spans="7:8" ht="15" customHeight="1">
      <c r="G334" s="112">
        <v>2136</v>
      </c>
      <c r="H334" s="31">
        <f>Armors!A39</f>
        <v>0</v>
      </c>
    </row>
    <row r="335" spans="7:8" ht="15" customHeight="1">
      <c r="G335" s="112">
        <v>2137</v>
      </c>
      <c r="H335" s="31">
        <f>Boots!A15</f>
        <v>0</v>
      </c>
    </row>
    <row r="336" spans="7:8" ht="15" customHeight="1">
      <c r="G336" s="112">
        <v>2138</v>
      </c>
      <c r="H336" s="31">
        <f>Helms!A81</f>
        <v>0</v>
      </c>
    </row>
    <row r="337" spans="7:8" ht="15" customHeight="1">
      <c r="G337" s="112">
        <v>2139</v>
      </c>
      <c r="H337" s="31">
        <f>Boots!A57</f>
        <v>0</v>
      </c>
    </row>
    <row r="338" spans="7:8" ht="15" customHeight="1">
      <c r="G338" s="112">
        <v>2140</v>
      </c>
      <c r="H338" s="31">
        <f>Shields!A90</f>
        <v>0</v>
      </c>
    </row>
    <row r="339" spans="7:8" ht="15" customHeight="1">
      <c r="G339" s="112">
        <v>2141</v>
      </c>
      <c r="H339" s="31">
        <f>Armors!A78</f>
        <v>0</v>
      </c>
    </row>
    <row r="340" spans="7:8" ht="15" customHeight="1">
      <c r="G340" s="112">
        <v>2142</v>
      </c>
      <c r="H340" s="31">
        <f>Boots!A48</f>
        <v>0</v>
      </c>
    </row>
    <row r="341" spans="7:8" ht="15" customHeight="1">
      <c r="G341" s="112">
        <v>2143</v>
      </c>
      <c r="H341" s="31">
        <f>Belt!A27</f>
        <v>0</v>
      </c>
    </row>
    <row r="342" spans="7:8" ht="15" customHeight="1">
      <c r="G342" s="112">
        <v>2144</v>
      </c>
      <c r="H342" s="31">
        <f>Belt!A22</f>
        <v>0</v>
      </c>
    </row>
    <row r="343" spans="7:8" ht="15" customHeight="1">
      <c r="G343" s="112">
        <v>2145</v>
      </c>
      <c r="H343" s="31">
        <f>Helms!A136</f>
        <v>0</v>
      </c>
    </row>
    <row r="344" spans="7:8" ht="15" customHeight="1">
      <c r="G344" s="112">
        <v>2146</v>
      </c>
      <c r="H344" s="31">
        <f>Helms!A39</f>
        <v>0</v>
      </c>
    </row>
    <row r="345" spans="7:8" ht="15" customHeight="1">
      <c r="G345" s="112">
        <v>2147</v>
      </c>
      <c r="H345" s="31">
        <f>Helms!A85</f>
        <v>0</v>
      </c>
    </row>
    <row r="346" spans="7:8" ht="15" customHeight="1">
      <c r="G346" s="112">
        <v>2148</v>
      </c>
      <c r="H346" s="31">
        <f>Blunts!A79</f>
        <v>0</v>
      </c>
    </row>
    <row r="347" spans="7:8" ht="15" customHeight="1">
      <c r="G347" s="112">
        <v>2149</v>
      </c>
      <c r="H347" s="31" t="s">
        <v>1557</v>
      </c>
    </row>
    <row r="348" spans="7:8" ht="15" customHeight="1">
      <c r="G348" s="112">
        <v>2150</v>
      </c>
      <c r="H348" s="31">
        <f>Gloves!A29</f>
        <v>0</v>
      </c>
    </row>
    <row r="349" spans="7:8" ht="15" customHeight="1">
      <c r="G349" s="112">
        <v>2151</v>
      </c>
      <c r="H349" s="31">
        <f>Shields!A144</f>
        <v>0</v>
      </c>
    </row>
    <row r="350" spans="7:8" ht="15" customHeight="1">
      <c r="G350" s="112">
        <v>2152</v>
      </c>
      <c r="H350" s="31">
        <f>Helms!A119</f>
        <v>0</v>
      </c>
    </row>
    <row r="351" spans="7:8" ht="15" customHeight="1">
      <c r="G351" s="112">
        <v>2153</v>
      </c>
      <c r="H351" s="31">
        <f>Boots!A51</f>
        <v>0</v>
      </c>
    </row>
    <row r="352" spans="7:8" ht="15" customHeight="1">
      <c r="G352" s="112">
        <v>2154</v>
      </c>
      <c r="H352" s="31">
        <f>Boots!A9</f>
        <v>0</v>
      </c>
    </row>
    <row r="353" spans="7:8" ht="15" customHeight="1">
      <c r="G353" s="112">
        <v>2155</v>
      </c>
      <c r="H353" s="31">
        <f>Gloves!A15</f>
        <v>0</v>
      </c>
    </row>
    <row r="354" spans="7:8" ht="15" customHeight="1">
      <c r="G354" s="112">
        <v>2156</v>
      </c>
      <c r="H354" s="31">
        <f>Armors!A34</f>
        <v>0</v>
      </c>
    </row>
    <row r="355" spans="7:8" ht="15" customHeight="1">
      <c r="G355" s="112">
        <v>2157</v>
      </c>
      <c r="H355" s="31">
        <f>Shields!A24</f>
        <v>0</v>
      </c>
    </row>
    <row r="356" spans="7:8" ht="15" customHeight="1">
      <c r="G356" s="112">
        <v>2158</v>
      </c>
      <c r="H356" s="31">
        <f>Helms!A187</f>
        <v>0</v>
      </c>
    </row>
    <row r="357" spans="7:8" ht="15" customHeight="1">
      <c r="G357" s="112">
        <v>2159</v>
      </c>
      <c r="H357" s="31">
        <f>Armors!A127</f>
        <v>0</v>
      </c>
    </row>
    <row r="358" spans="7:8" ht="15" customHeight="1">
      <c r="G358" s="112">
        <v>2160</v>
      </c>
      <c r="H358" s="31">
        <f>Helms!A222</f>
        <v>0</v>
      </c>
    </row>
    <row r="359" spans="7:8" ht="15" customHeight="1">
      <c r="G359" s="112">
        <v>2161</v>
      </c>
      <c r="H359" s="31">
        <f>Shields!A115</f>
        <v>0</v>
      </c>
    </row>
    <row r="360" spans="7:8" ht="15" customHeight="1">
      <c r="G360" s="112">
        <v>2162</v>
      </c>
      <c r="H360" s="31">
        <f>Helms!A177</f>
        <v>0</v>
      </c>
    </row>
    <row r="361" spans="7:8" ht="15" customHeight="1">
      <c r="G361" s="112">
        <v>2163</v>
      </c>
      <c r="H361" s="31">
        <f>Helms!A13</f>
        <v>0</v>
      </c>
    </row>
    <row r="362" spans="7:8" ht="15" customHeight="1">
      <c r="G362" s="112">
        <v>2164</v>
      </c>
      <c r="H362" s="31">
        <f>Armors!A15</f>
        <v>0</v>
      </c>
    </row>
    <row r="363" spans="7:8" ht="15" customHeight="1">
      <c r="G363" s="112">
        <v>2165</v>
      </c>
      <c r="H363" s="31">
        <f>Shields!A64</f>
        <v>0</v>
      </c>
    </row>
    <row r="364" spans="7:8" ht="15" customHeight="1">
      <c r="G364" s="112">
        <v>2166</v>
      </c>
      <c r="H364" s="31">
        <f>Gloves!A61</f>
        <v>0</v>
      </c>
    </row>
    <row r="365" spans="7:8" ht="15" customHeight="1">
      <c r="G365" s="112">
        <v>2167</v>
      </c>
      <c r="H365" s="31">
        <f>Boots!A62</f>
        <v>0</v>
      </c>
    </row>
    <row r="366" spans="7:8" ht="15" customHeight="1">
      <c r="G366" s="112">
        <v>2168</v>
      </c>
      <c r="H366" s="31">
        <f>Helms!A28</f>
        <v>0</v>
      </c>
    </row>
    <row r="367" spans="7:8" ht="15" customHeight="1">
      <c r="G367" s="112">
        <v>2169</v>
      </c>
      <c r="H367" s="31">
        <f>Armors!A23</f>
        <v>0</v>
      </c>
    </row>
    <row r="368" spans="7:8" ht="15" customHeight="1">
      <c r="G368" s="112">
        <v>2170</v>
      </c>
      <c r="H368" s="31">
        <f>Shields!A74</f>
        <v>0</v>
      </c>
    </row>
    <row r="369" spans="7:8" ht="15" customHeight="1">
      <c r="G369" s="112">
        <v>2171</v>
      </c>
      <c r="H369" s="31">
        <f>Helms!A164</f>
        <v>0</v>
      </c>
    </row>
    <row r="370" spans="7:8" ht="15" customHeight="1">
      <c r="G370" s="112">
        <v>2172</v>
      </c>
      <c r="H370" s="31">
        <f>Helms!A23</f>
        <v>0</v>
      </c>
    </row>
    <row r="371" spans="7:8" ht="15" customHeight="1">
      <c r="G371" s="112">
        <v>2173</v>
      </c>
      <c r="H371" s="31">
        <f>Armors!A18</f>
        <v>0</v>
      </c>
    </row>
    <row r="372" spans="7:8" ht="15" customHeight="1">
      <c r="G372" s="112">
        <v>2174</v>
      </c>
      <c r="H372" s="31">
        <f>Shields!A86</f>
        <v>0</v>
      </c>
    </row>
    <row r="373" spans="7:8" ht="15" customHeight="1">
      <c r="G373" s="112">
        <v>2175</v>
      </c>
      <c r="H373" s="31">
        <f>Sharps!A11</f>
        <v>0</v>
      </c>
    </row>
    <row r="374" spans="7:8" ht="15" customHeight="1">
      <c r="G374" s="112">
        <v>2176</v>
      </c>
      <c r="H374" s="31">
        <f>Shields!A37</f>
        <v>0</v>
      </c>
    </row>
    <row r="375" spans="7:8" ht="15" customHeight="1">
      <c r="G375" s="112">
        <v>2177</v>
      </c>
      <c r="H375" s="31">
        <f>Jewelry!A16</f>
        <v>0</v>
      </c>
    </row>
    <row r="376" spans="7:8" ht="15" customHeight="1">
      <c r="G376" s="112">
        <v>2178</v>
      </c>
      <c r="H376" s="31">
        <f>'(x)Bows &amp; throwables'!A16</f>
        <v>0</v>
      </c>
    </row>
    <row r="377" spans="7:8" ht="15" customHeight="1">
      <c r="G377" s="112">
        <v>2179</v>
      </c>
      <c r="H377" s="31">
        <f>Helms!A221</f>
        <v>0</v>
      </c>
    </row>
    <row r="378" spans="7:8" ht="15" customHeight="1">
      <c r="G378" s="112">
        <v>2180</v>
      </c>
      <c r="H378" s="31">
        <f>Staves!A15</f>
        <v>0</v>
      </c>
    </row>
    <row r="379" spans="7:8" ht="15" customHeight="1">
      <c r="G379" s="112">
        <v>2181</v>
      </c>
      <c r="H379" s="31">
        <f>Helms!A224</f>
        <v>0</v>
      </c>
    </row>
    <row r="380" spans="7:8" ht="15" customHeight="1">
      <c r="G380" s="112">
        <v>2182</v>
      </c>
      <c r="H380" s="31">
        <f>Jewelry!A21</f>
        <v>0</v>
      </c>
    </row>
    <row r="381" spans="7:8" ht="15" customHeight="1">
      <c r="G381" s="112">
        <v>2183</v>
      </c>
      <c r="H381" s="31">
        <f>Armors!A143</f>
        <v>0</v>
      </c>
    </row>
    <row r="382" spans="7:8" ht="15" customHeight="1">
      <c r="G382" s="112">
        <v>2184</v>
      </c>
      <c r="H382" s="31">
        <f>Sharps!A118</f>
        <v>0</v>
      </c>
    </row>
    <row r="383" spans="7:8" ht="15" customHeight="1">
      <c r="G383" s="112">
        <v>2185</v>
      </c>
      <c r="H383" s="31">
        <f>Sharps!A121</f>
        <v>0</v>
      </c>
    </row>
    <row r="384" spans="7:8" ht="15" customHeight="1">
      <c r="G384" s="112">
        <v>2186</v>
      </c>
      <c r="H384" s="31">
        <f>Shields!A122</f>
        <v>0</v>
      </c>
    </row>
    <row r="385" spans="7:8" ht="15" customHeight="1">
      <c r="G385" s="112">
        <v>2187</v>
      </c>
      <c r="H385" s="31">
        <f>Armors!A57</f>
        <v>0</v>
      </c>
    </row>
    <row r="386" spans="7:8" ht="15" customHeight="1">
      <c r="G386" s="112">
        <v>2188</v>
      </c>
      <c r="H386" s="31">
        <f>Sharps!A124</f>
        <v>0</v>
      </c>
    </row>
    <row r="387" spans="7:8" ht="15" customHeight="1">
      <c r="G387" s="112">
        <v>2189</v>
      </c>
      <c r="H387" s="31">
        <f>Gloves!A31</f>
        <v>0</v>
      </c>
    </row>
    <row r="388" spans="7:8" ht="15" customHeight="1">
      <c r="G388" s="112">
        <v>2190</v>
      </c>
      <c r="H388" s="31">
        <f>Shields!A118</f>
        <v>0</v>
      </c>
    </row>
    <row r="389" spans="7:8" ht="15" customHeight="1">
      <c r="G389" s="112">
        <v>2191</v>
      </c>
      <c r="H389" s="31">
        <f>Gloves!A51</f>
        <v>0</v>
      </c>
    </row>
    <row r="390" spans="7:8" ht="15" customHeight="1">
      <c r="G390" s="112">
        <v>2192</v>
      </c>
      <c r="H390" s="31">
        <f>Boots!A72</f>
        <v>0</v>
      </c>
    </row>
    <row r="391" spans="7:8" ht="15" customHeight="1">
      <c r="G391" s="112">
        <v>2193</v>
      </c>
      <c r="H391" s="31">
        <f>Armors!A72</f>
        <v>0</v>
      </c>
    </row>
    <row r="392" spans="7:8" ht="15" customHeight="1">
      <c r="G392" s="112">
        <v>2194</v>
      </c>
      <c r="H392" s="31">
        <f>Shields!A128</f>
        <v>0</v>
      </c>
    </row>
    <row r="393" spans="7:8" ht="15" customHeight="1">
      <c r="G393" s="112">
        <v>2195</v>
      </c>
      <c r="H393" s="31">
        <f>Traps!A8</f>
        <v>0</v>
      </c>
    </row>
    <row r="394" spans="7:8" ht="15" customHeight="1">
      <c r="G394" s="112">
        <v>2196</v>
      </c>
      <c r="H394" s="31">
        <f>Sharps!A107</f>
        <v>0</v>
      </c>
    </row>
    <row r="395" spans="7:8" ht="15" customHeight="1">
      <c r="G395" s="112">
        <v>2197</v>
      </c>
      <c r="H395" s="31">
        <f>Blunts!A97</f>
        <v>0</v>
      </c>
    </row>
    <row r="396" spans="7:8" ht="15" customHeight="1">
      <c r="G396" s="112">
        <v>2198</v>
      </c>
      <c r="H396" s="31">
        <f>Shields!A40</f>
        <v>0</v>
      </c>
    </row>
    <row r="397" spans="7:8" ht="15" customHeight="1">
      <c r="G397" s="112">
        <v>2199</v>
      </c>
      <c r="H397" s="31">
        <f>'(x)Bows &amp; throwables'!A4</f>
        <v>0</v>
      </c>
    </row>
    <row r="398" spans="7:8" ht="15" customHeight="1">
      <c r="G398" s="112">
        <v>2200</v>
      </c>
      <c r="H398" s="31">
        <f>Shields!A135</f>
        <v>0</v>
      </c>
    </row>
    <row r="399" spans="7:8" ht="15" customHeight="1">
      <c r="G399" s="112">
        <v>2201</v>
      </c>
      <c r="H399" s="31">
        <f>Armors!A70</f>
        <v>0</v>
      </c>
    </row>
    <row r="400" spans="7:8" ht="15" customHeight="1">
      <c r="G400" s="112">
        <v>2202</v>
      </c>
      <c r="H400" s="31">
        <f>Sharps!A25</f>
        <v>0</v>
      </c>
    </row>
    <row r="401" spans="7:8" ht="15" customHeight="1">
      <c r="G401" s="112">
        <v>2203</v>
      </c>
      <c r="H401" s="31">
        <f>Blunts!A73</f>
        <v>0</v>
      </c>
    </row>
    <row r="402" spans="7:8" ht="15" customHeight="1">
      <c r="G402" s="112">
        <v>2204</v>
      </c>
      <c r="H402" s="31">
        <f>Traps!A25</f>
        <v>0</v>
      </c>
    </row>
    <row r="403" spans="7:8" ht="15" customHeight="1">
      <c r="G403" s="112">
        <v>2205</v>
      </c>
      <c r="H403" s="31">
        <f>Helms!A89</f>
        <v>0</v>
      </c>
    </row>
    <row r="404" spans="7:8" ht="15" customHeight="1">
      <c r="G404" s="112">
        <v>2206</v>
      </c>
      <c r="H404" s="31">
        <f>'(x)Bows &amp; throwables'!A73</f>
        <v>0</v>
      </c>
    </row>
    <row r="405" spans="7:8" ht="15" customHeight="1">
      <c r="G405" s="112">
        <v>2207</v>
      </c>
      <c r="H405" s="31">
        <f>'(x)Bows &amp; throwables'!A83</f>
        <v>0</v>
      </c>
    </row>
    <row r="406" spans="7:8" ht="15" customHeight="1">
      <c r="G406" s="112">
        <v>2208</v>
      </c>
      <c r="H406" s="31">
        <f>'(x)Bows &amp; throwables'!A59</f>
        <v>0</v>
      </c>
    </row>
    <row r="407" spans="7:8" ht="15" customHeight="1">
      <c r="G407" s="112">
        <v>2209</v>
      </c>
      <c r="H407" s="31">
        <f>'(x)Bows &amp; throwables'!A68</f>
        <v>0</v>
      </c>
    </row>
    <row r="408" spans="7:8" ht="15" customHeight="1">
      <c r="G408" s="112">
        <v>2210</v>
      </c>
      <c r="H408" s="31">
        <f>Staves!A33</f>
        <v>0</v>
      </c>
    </row>
    <row r="409" spans="7:8" ht="15" customHeight="1">
      <c r="G409" s="112">
        <v>2211</v>
      </c>
      <c r="H409" s="31">
        <f>Staves!A51</f>
        <v>0</v>
      </c>
    </row>
    <row r="410" spans="7:8" ht="15" customHeight="1">
      <c r="G410" s="112">
        <v>2212</v>
      </c>
      <c r="H410" s="31">
        <f>Armors!A40</f>
        <v>0</v>
      </c>
    </row>
    <row r="411" spans="7:8" ht="15" customHeight="1">
      <c r="G411" s="112">
        <v>2213</v>
      </c>
      <c r="H411" s="31">
        <f>'(x)Bows &amp; throwables'!A23</f>
        <v>0</v>
      </c>
    </row>
    <row r="412" spans="7:8" ht="15" customHeight="1">
      <c r="G412" s="112">
        <v>2214</v>
      </c>
      <c r="H412" s="31">
        <f>Armors!A3</f>
        <v>0</v>
      </c>
    </row>
    <row r="413" spans="7:8" ht="15" customHeight="1">
      <c r="G413" s="112">
        <v>2215</v>
      </c>
      <c r="H413" s="31">
        <f>Shields!A147</f>
        <v>0</v>
      </c>
    </row>
    <row r="414" spans="7:8" ht="15" customHeight="1">
      <c r="G414" s="112">
        <v>2216</v>
      </c>
      <c r="H414" s="31">
        <f>Shields!A33</f>
        <v>0</v>
      </c>
    </row>
    <row r="415" spans="7:8" ht="15" customHeight="1">
      <c r="G415" s="112">
        <v>2217</v>
      </c>
      <c r="H415" s="31">
        <f>Staves!A18</f>
        <v>0</v>
      </c>
    </row>
    <row r="416" spans="7:8" ht="15" customHeight="1">
      <c r="G416" s="112">
        <v>2218</v>
      </c>
      <c r="H416" s="31">
        <f>Staves!A27</f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P1" sqref="P1"/>
    </sheetView>
  </sheetViews>
  <sheetFormatPr defaultColWidth="9.140625" defaultRowHeight="15" customHeight="1"/>
  <cols>
    <col min="1" max="64" width="8.421875" style="5" customWidth="1"/>
    <col min="65" max="16384" width="11.7109375" style="5" customWidth="1"/>
  </cols>
  <sheetData>
    <row r="1" spans="1:6" ht="15" customHeight="1">
      <c r="A1" s="114">
        <v>25</v>
      </c>
      <c r="B1" s="66">
        <v>135</v>
      </c>
      <c r="C1" s="115">
        <v>255</v>
      </c>
      <c r="F1" s="5" t="s">
        <v>1558</v>
      </c>
    </row>
    <row r="2" spans="1:3" ht="15" customHeight="1">
      <c r="A2" s="114">
        <v>30</v>
      </c>
      <c r="B2" s="66">
        <v>140</v>
      </c>
      <c r="C2" s="115">
        <v>255</v>
      </c>
    </row>
    <row r="3" spans="1:3" ht="15" customHeight="1">
      <c r="A3" s="114">
        <v>35</v>
      </c>
      <c r="B3" s="66">
        <v>145</v>
      </c>
      <c r="C3" s="115">
        <v>255</v>
      </c>
    </row>
    <row r="4" spans="1:3" ht="15" customHeight="1">
      <c r="A4" s="114">
        <v>40</v>
      </c>
      <c r="B4" s="66">
        <v>150</v>
      </c>
      <c r="C4" s="115">
        <v>255</v>
      </c>
    </row>
    <row r="5" spans="1:3" ht="15" customHeight="1">
      <c r="A5" s="114">
        <v>45</v>
      </c>
      <c r="B5" s="66">
        <v>155</v>
      </c>
      <c r="C5" s="115">
        <v>255</v>
      </c>
    </row>
    <row r="6" spans="1:3" ht="15" customHeight="1">
      <c r="A6" s="114">
        <v>50</v>
      </c>
      <c r="B6" s="66">
        <v>160</v>
      </c>
      <c r="C6" s="115">
        <v>255</v>
      </c>
    </row>
    <row r="7" spans="1:3" ht="15" customHeight="1">
      <c r="A7" s="114">
        <v>55</v>
      </c>
      <c r="B7" s="66">
        <v>165</v>
      </c>
      <c r="C7" s="115">
        <v>255</v>
      </c>
    </row>
    <row r="8" spans="1:3" ht="15" customHeight="1">
      <c r="A8" s="114">
        <v>60</v>
      </c>
      <c r="B8" s="66">
        <v>170</v>
      </c>
      <c r="C8" s="115">
        <v>255</v>
      </c>
    </row>
    <row r="9" spans="1:3" ht="15" customHeight="1">
      <c r="A9" s="114">
        <v>65</v>
      </c>
      <c r="B9" s="66">
        <v>175</v>
      </c>
      <c r="C9" s="115">
        <v>255</v>
      </c>
    </row>
    <row r="10" spans="1:3" ht="15" customHeight="1">
      <c r="A10" s="114">
        <v>70</v>
      </c>
      <c r="B10" s="66">
        <v>180</v>
      </c>
      <c r="C10" s="115">
        <v>255</v>
      </c>
    </row>
    <row r="11" spans="1:3" ht="15" customHeight="1">
      <c r="A11" s="114">
        <v>75</v>
      </c>
      <c r="B11" s="66">
        <v>185</v>
      </c>
      <c r="C11" s="115">
        <v>255</v>
      </c>
    </row>
    <row r="12" spans="1:3" ht="15" customHeight="1">
      <c r="A12" s="114">
        <v>80</v>
      </c>
      <c r="B12" s="66">
        <v>190</v>
      </c>
      <c r="C12" s="115">
        <v>255</v>
      </c>
    </row>
    <row r="13" spans="1:3" ht="15" customHeight="1">
      <c r="A13" s="114">
        <v>85</v>
      </c>
      <c r="B13" s="66">
        <v>195</v>
      </c>
      <c r="C13" s="115">
        <v>255</v>
      </c>
    </row>
    <row r="14" spans="1:3" ht="15" customHeight="1">
      <c r="A14" s="114">
        <v>90</v>
      </c>
      <c r="B14" s="66">
        <v>200</v>
      </c>
      <c r="C14" s="115">
        <v>255</v>
      </c>
    </row>
    <row r="15" spans="1:3" ht="15" customHeight="1">
      <c r="A15" s="114">
        <v>95</v>
      </c>
      <c r="B15" s="66">
        <v>205</v>
      </c>
      <c r="C15" s="115">
        <v>255</v>
      </c>
    </row>
    <row r="16" spans="1:3" ht="15" customHeight="1">
      <c r="A16" s="114">
        <v>100</v>
      </c>
      <c r="B16" s="66">
        <v>210</v>
      </c>
      <c r="C16" s="115">
        <v>255</v>
      </c>
    </row>
    <row r="17" spans="1:3" ht="15" customHeight="1">
      <c r="A17" s="114">
        <v>105</v>
      </c>
      <c r="B17" s="66">
        <v>215</v>
      </c>
      <c r="C17" s="115">
        <v>255</v>
      </c>
    </row>
    <row r="18" spans="1:3" ht="15" customHeight="1">
      <c r="A18" s="114">
        <v>110</v>
      </c>
      <c r="B18" s="66">
        <v>220</v>
      </c>
      <c r="C18" s="115">
        <v>255</v>
      </c>
    </row>
    <row r="19" spans="1:3" ht="15" customHeight="1">
      <c r="A19" s="114">
        <v>115</v>
      </c>
      <c r="B19" s="66">
        <v>225</v>
      </c>
      <c r="C19" s="115">
        <v>255</v>
      </c>
    </row>
    <row r="20" spans="1:3" ht="15" customHeight="1">
      <c r="A20" s="114">
        <v>120</v>
      </c>
      <c r="B20" s="66">
        <v>230</v>
      </c>
      <c r="C20" s="115">
        <v>255</v>
      </c>
    </row>
    <row r="21" spans="1:3" ht="15" customHeight="1">
      <c r="A21" s="114">
        <v>125</v>
      </c>
      <c r="B21" s="66">
        <v>235</v>
      </c>
      <c r="C21" s="115">
        <v>255</v>
      </c>
    </row>
    <row r="22" spans="1:3" ht="15" customHeight="1">
      <c r="A22" s="114">
        <v>130</v>
      </c>
      <c r="B22" s="66">
        <v>240</v>
      </c>
      <c r="C22" s="115">
        <v>255</v>
      </c>
    </row>
    <row r="23" spans="1:3" ht="15" customHeight="1">
      <c r="A23" s="114">
        <v>135</v>
      </c>
      <c r="B23" s="66">
        <v>245</v>
      </c>
      <c r="C23" s="115">
        <v>255</v>
      </c>
    </row>
    <row r="24" spans="1:3" ht="15" customHeight="1">
      <c r="A24" s="114">
        <v>140</v>
      </c>
      <c r="B24" s="66">
        <v>250</v>
      </c>
      <c r="C24" s="115">
        <v>255</v>
      </c>
    </row>
    <row r="25" spans="1:3" ht="15" customHeight="1">
      <c r="A25" s="5" t="s">
        <v>1559</v>
      </c>
      <c r="B25" s="5" t="s">
        <v>1560</v>
      </c>
      <c r="C25" s="5" t="s">
        <v>1561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70"/>
  <sheetViews>
    <sheetView workbookViewId="0" topLeftCell="A1">
      <selection activeCell="I16" sqref="I16"/>
    </sheetView>
  </sheetViews>
  <sheetFormatPr defaultColWidth="9.140625" defaultRowHeight="11.25" customHeight="1"/>
  <cols>
    <col min="1" max="16384" width="11.421875" style="116" customWidth="1"/>
  </cols>
  <sheetData>
    <row r="1" spans="1:42" ht="11.25" customHeight="1">
      <c r="A1" s="117" t="s">
        <v>1562</v>
      </c>
      <c r="B1" s="117" t="s">
        <v>1563</v>
      </c>
      <c r="C1" s="118"/>
      <c r="D1" s="119" t="s">
        <v>1564</v>
      </c>
      <c r="E1" s="119" t="s">
        <v>1565</v>
      </c>
      <c r="F1" s="119"/>
      <c r="G1" s="118" t="s">
        <v>1566</v>
      </c>
      <c r="H1" s="118"/>
      <c r="I1" s="118"/>
      <c r="J1" s="118"/>
      <c r="K1" s="118"/>
      <c r="L1" s="120">
        <v>1</v>
      </c>
      <c r="M1" s="118">
        <v>99</v>
      </c>
      <c r="N1" s="120">
        <f aca="true" t="shared" si="0" ref="N1:N2">L1+M1</f>
        <v>100</v>
      </c>
      <c r="O1" s="120">
        <f aca="true" t="shared" si="1" ref="O1:O2">L1+P1</f>
        <v>220</v>
      </c>
      <c r="P1" s="118">
        <v>219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1.25" customHeight="1">
      <c r="A2" s="121">
        <v>330</v>
      </c>
      <c r="B2" s="117" t="s">
        <v>1567</v>
      </c>
      <c r="C2" s="118"/>
      <c r="D2" s="119" t="s">
        <v>1568</v>
      </c>
      <c r="E2" s="119" t="s">
        <v>1569</v>
      </c>
      <c r="F2" s="119"/>
      <c r="G2" s="118" t="s">
        <v>1570</v>
      </c>
      <c r="H2" s="118"/>
      <c r="I2" s="118"/>
      <c r="J2" s="118"/>
      <c r="K2" s="118">
        <f>L2*1.25</f>
        <v>77.5</v>
      </c>
      <c r="L2" s="120">
        <v>62</v>
      </c>
      <c r="M2" s="118">
        <v>138</v>
      </c>
      <c r="N2" s="120">
        <f t="shared" si="0"/>
        <v>200</v>
      </c>
      <c r="O2" s="120">
        <f t="shared" si="1"/>
        <v>310</v>
      </c>
      <c r="P2" s="118">
        <v>248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</row>
    <row r="3" spans="1:42" ht="11.25" customHeight="1">
      <c r="A3" s="117">
        <v>1600</v>
      </c>
      <c r="B3" s="122" t="s">
        <v>1571</v>
      </c>
      <c r="C3" s="118"/>
      <c r="D3" s="119" t="s">
        <v>1572</v>
      </c>
      <c r="E3" s="119" t="s">
        <v>1573</v>
      </c>
      <c r="F3" s="119"/>
      <c r="G3" s="118" t="s">
        <v>1574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</row>
    <row r="4" spans="1:42" ht="11.25" customHeight="1">
      <c r="A4" s="122"/>
      <c r="B4" s="117"/>
      <c r="C4" s="123"/>
      <c r="D4" s="119"/>
      <c r="E4" s="119"/>
      <c r="F4" s="119"/>
      <c r="G4" s="118"/>
      <c r="H4" s="118"/>
      <c r="I4" s="118"/>
      <c r="J4" s="118"/>
      <c r="K4" s="118"/>
      <c r="L4" s="120">
        <v>1</v>
      </c>
      <c r="M4" s="118">
        <v>79</v>
      </c>
      <c r="N4" s="120">
        <f aca="true" t="shared" si="2" ref="N4:N5">L4+M4</f>
        <v>80</v>
      </c>
      <c r="O4" s="120">
        <f aca="true" t="shared" si="3" ref="O4:O5">L4+P4</f>
        <v>190</v>
      </c>
      <c r="P4" s="118">
        <v>189</v>
      </c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</row>
    <row r="5" spans="1:42" ht="11.25" customHeight="1">
      <c r="A5" s="117"/>
      <c r="B5" s="122"/>
      <c r="C5" s="123"/>
      <c r="D5" s="119"/>
      <c r="E5" s="119"/>
      <c r="F5" s="119"/>
      <c r="G5" s="118"/>
      <c r="H5" s="118"/>
      <c r="I5" s="118"/>
      <c r="J5" s="118"/>
      <c r="K5" s="118">
        <f>L5*1.2</f>
        <v>79.2</v>
      </c>
      <c r="L5" s="120">
        <v>66</v>
      </c>
      <c r="M5" s="118">
        <v>104</v>
      </c>
      <c r="N5" s="120">
        <f t="shared" si="2"/>
        <v>170</v>
      </c>
      <c r="O5" s="120">
        <f t="shared" si="3"/>
        <v>280</v>
      </c>
      <c r="P5" s="118">
        <v>214</v>
      </c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</row>
    <row r="6" spans="1:42" ht="11.25" customHeight="1">
      <c r="A6" s="122"/>
      <c r="B6" s="117"/>
      <c r="C6" s="123"/>
      <c r="D6" s="119"/>
      <c r="E6" s="119"/>
      <c r="F6" s="119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</row>
    <row r="7" spans="1:42" ht="11.25" customHeight="1">
      <c r="A7" s="117"/>
      <c r="B7" s="122"/>
      <c r="C7" s="123"/>
      <c r="D7" s="119"/>
      <c r="E7" s="119"/>
      <c r="F7" s="119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</row>
    <row r="8" spans="1:42" ht="11.25" customHeight="1">
      <c r="A8" s="117"/>
      <c r="B8" s="117"/>
      <c r="C8" s="123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</row>
    <row r="9" spans="1:42" ht="11.25" customHeight="1">
      <c r="A9" s="118"/>
      <c r="B9" s="118"/>
      <c r="C9" s="123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2" ht="11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2" ht="11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1:42" ht="11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</row>
    <row r="13" spans="1:42" ht="11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</row>
    <row r="14" spans="1:42" ht="11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</row>
    <row r="15" spans="1:42" ht="11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</row>
    <row r="16" spans="1:42" ht="11.25" customHeight="1">
      <c r="A16" s="118"/>
      <c r="B16" s="118"/>
      <c r="C16" s="118"/>
      <c r="D16" s="118"/>
      <c r="E16" s="118"/>
      <c r="F16" s="118"/>
      <c r="G16" s="118"/>
      <c r="H16" s="118"/>
      <c r="I16" s="124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</row>
    <row r="17" spans="1:42" ht="11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ht="11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</row>
    <row r="19" spans="1:42" ht="11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</row>
    <row r="20" spans="1:42" ht="11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</row>
    <row r="21" spans="1:42" ht="11.2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ht="11.2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11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11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</row>
    <row r="25" spans="1:42" ht="11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ht="11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</row>
    <row r="27" spans="1:42" ht="11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</row>
    <row r="28" spans="1:42" ht="11.2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</row>
    <row r="29" spans="1:42" ht="11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</row>
    <row r="30" spans="1:42" ht="11.2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ht="11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</row>
    <row r="32" spans="1:42" ht="11.2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</row>
    <row r="33" spans="1:42" ht="11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</row>
    <row r="34" spans="1:42" ht="11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</row>
    <row r="35" spans="1:42" ht="11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</row>
    <row r="36" spans="1:42" ht="11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</row>
    <row r="37" spans="1:42" ht="11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</row>
    <row r="38" spans="1:42" ht="11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</row>
    <row r="39" spans="1:42" ht="11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</row>
    <row r="40" spans="1:42" ht="11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</row>
    <row r="41" spans="1:42" ht="11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</row>
    <row r="42" spans="1:42" ht="11.2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ht="11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</row>
    <row r="44" spans="1:42" ht="11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</row>
    <row r="45" spans="1:42" ht="11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</row>
    <row r="46" spans="1:42" ht="11.2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ht="11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</row>
    <row r="48" spans="1:42" ht="11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</row>
    <row r="49" spans="1:42" ht="11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</row>
    <row r="50" spans="1:42" ht="11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</row>
    <row r="51" spans="1:42" ht="11.2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11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</row>
    <row r="53" spans="1:42" ht="11.2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1:42" ht="11.2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</row>
    <row r="55" spans="1:42" ht="11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</row>
    <row r="56" spans="1:42" ht="11.2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</row>
    <row r="57" spans="1:42" ht="11.2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</row>
    <row r="58" spans="1:42" ht="11.2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42" ht="11.2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</row>
    <row r="60" spans="1:42" ht="11.2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</row>
    <row r="61" spans="1:42" ht="11.2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</row>
    <row r="62" spans="1:42" ht="11.2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</row>
    <row r="63" spans="1:42" ht="11.2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</row>
    <row r="64" spans="1:42" ht="11.2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</row>
    <row r="65" spans="1:42" ht="11.2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</row>
    <row r="66" spans="1:42" ht="11.2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</row>
    <row r="67" spans="1:42" ht="11.2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</row>
    <row r="68" spans="1:42" ht="11.2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</row>
    <row r="69" spans="1:42" ht="11.2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</row>
    <row r="70" spans="1:42" ht="11.2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workbookViewId="0" topLeftCell="A1">
      <selection activeCell="A14" sqref="A14"/>
    </sheetView>
  </sheetViews>
  <sheetFormatPr defaultColWidth="9.140625" defaultRowHeight="14.25" customHeight="1"/>
  <cols>
    <col min="1" max="1" width="30.421875" style="1" customWidth="1"/>
    <col min="2" max="2" width="12.421875" style="1" customWidth="1"/>
    <col min="3" max="3" width="13.421875" style="1" customWidth="1"/>
    <col min="4" max="4" width="11.57421875" style="2" customWidth="1"/>
    <col min="5" max="5" width="13.421875" style="2" customWidth="1"/>
    <col min="6" max="6" width="7.57421875" style="2" customWidth="1"/>
    <col min="7" max="7" width="7.421875" style="3" customWidth="1"/>
    <col min="8" max="11" width="8.421875" style="3" customWidth="1"/>
    <col min="12" max="12" width="6.421875" style="3" customWidth="1"/>
    <col min="13" max="13" width="5.57421875" style="3" customWidth="1"/>
    <col min="14" max="15" width="8.421875" style="3" customWidth="1"/>
    <col min="16" max="64" width="8.421875" style="4" customWidth="1"/>
    <col min="65" max="16384" width="8.7109375" style="5" customWidth="1"/>
  </cols>
  <sheetData>
    <row r="1" spans="1:17" ht="1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72</v>
      </c>
      <c r="G1" s="6" t="s">
        <v>73</v>
      </c>
      <c r="H1" s="6" t="s">
        <v>74</v>
      </c>
      <c r="I1" s="6" t="s">
        <v>62</v>
      </c>
      <c r="J1" s="6" t="s">
        <v>75</v>
      </c>
      <c r="K1" s="6" t="s">
        <v>63</v>
      </c>
      <c r="L1" s="6" t="s">
        <v>76</v>
      </c>
      <c r="M1" s="6" t="s">
        <v>77</v>
      </c>
      <c r="N1" s="6" t="s">
        <v>13</v>
      </c>
      <c r="O1" s="6" t="s">
        <v>14</v>
      </c>
      <c r="P1" s="6" t="s">
        <v>16</v>
      </c>
      <c r="Q1" s="6" t="s">
        <v>17</v>
      </c>
    </row>
    <row r="2" spans="1:17" ht="12.75" customHeight="1">
      <c r="A2" s="23" t="s">
        <v>119</v>
      </c>
      <c r="B2" s="30"/>
      <c r="C2" s="30"/>
      <c r="D2" s="30"/>
      <c r="E2" s="30"/>
      <c r="F2" s="3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3" ht="12.75" customHeight="1">
      <c r="A3" s="25" t="s">
        <v>120</v>
      </c>
      <c r="B3" s="10">
        <v>2</v>
      </c>
      <c r="C3" s="10">
        <v>4</v>
      </c>
      <c r="D3" s="10">
        <v>9</v>
      </c>
      <c r="E3" s="10">
        <v>11</v>
      </c>
      <c r="F3" s="11">
        <v>13</v>
      </c>
      <c r="G3" s="11">
        <v>16</v>
      </c>
      <c r="H3" s="26">
        <v>9</v>
      </c>
      <c r="I3" s="26">
        <v>11</v>
      </c>
      <c r="J3" s="26">
        <v>11</v>
      </c>
      <c r="K3" s="26">
        <v>13</v>
      </c>
      <c r="L3" s="26"/>
      <c r="M3" s="26"/>
      <c r="N3" s="26">
        <v>1</v>
      </c>
      <c r="O3" s="26">
        <v>80</v>
      </c>
      <c r="P3" s="15">
        <v>2302</v>
      </c>
      <c r="Q3" s="28">
        <v>186</v>
      </c>
      <c r="R3" s="29">
        <f aca="true" t="shared" si="0" ref="R3:R26">(B3+C3+D3+E3)/4</f>
        <v>6.5</v>
      </c>
      <c r="T3" s="31"/>
      <c r="U3" s="31"/>
      <c r="V3" s="31"/>
      <c r="W3" s="31"/>
    </row>
    <row r="4" spans="1:18" ht="15" customHeight="1">
      <c r="A4" s="25" t="s">
        <v>121</v>
      </c>
      <c r="B4" s="10">
        <v>3</v>
      </c>
      <c r="C4" s="10">
        <v>4</v>
      </c>
      <c r="D4" s="10">
        <v>8</v>
      </c>
      <c r="E4" s="10">
        <v>13</v>
      </c>
      <c r="F4" s="11">
        <v>16</v>
      </c>
      <c r="G4" s="11">
        <v>19</v>
      </c>
      <c r="H4" s="26">
        <v>22</v>
      </c>
      <c r="I4" s="26">
        <v>25</v>
      </c>
      <c r="J4" s="26">
        <v>13</v>
      </c>
      <c r="K4" s="26">
        <v>18</v>
      </c>
      <c r="L4" s="26"/>
      <c r="M4" s="26"/>
      <c r="N4" s="26">
        <v>1</v>
      </c>
      <c r="O4" s="26">
        <v>125</v>
      </c>
      <c r="P4" s="15">
        <v>2812</v>
      </c>
      <c r="Q4" s="28"/>
      <c r="R4" s="29">
        <f t="shared" si="0"/>
        <v>7</v>
      </c>
    </row>
    <row r="5" spans="1:18" ht="15" customHeight="1">
      <c r="A5" s="25" t="s">
        <v>122</v>
      </c>
      <c r="B5" s="10">
        <v>4</v>
      </c>
      <c r="C5" s="10">
        <v>6</v>
      </c>
      <c r="D5" s="10">
        <v>10</v>
      </c>
      <c r="E5" s="10">
        <v>12</v>
      </c>
      <c r="F5" s="11">
        <v>17</v>
      </c>
      <c r="G5" s="11">
        <v>20</v>
      </c>
      <c r="H5" s="26">
        <v>35</v>
      </c>
      <c r="I5" s="26">
        <v>38</v>
      </c>
      <c r="J5" s="26">
        <v>14</v>
      </c>
      <c r="K5" s="26">
        <v>17</v>
      </c>
      <c r="L5" s="26"/>
      <c r="M5" s="26"/>
      <c r="N5" s="26">
        <v>4</v>
      </c>
      <c r="O5" s="26">
        <v>260</v>
      </c>
      <c r="P5" s="15"/>
      <c r="Q5" s="28"/>
      <c r="R5" s="29">
        <f t="shared" si="0"/>
        <v>8</v>
      </c>
    </row>
    <row r="6" spans="1:18" ht="15" customHeight="1">
      <c r="A6" s="25" t="s">
        <v>123</v>
      </c>
      <c r="B6" s="10">
        <v>2</v>
      </c>
      <c r="C6" s="10">
        <v>3</v>
      </c>
      <c r="D6" s="10">
        <v>14</v>
      </c>
      <c r="E6" s="10">
        <v>17</v>
      </c>
      <c r="F6" s="11">
        <v>18</v>
      </c>
      <c r="G6" s="11">
        <v>21</v>
      </c>
      <c r="H6" s="26">
        <v>49</v>
      </c>
      <c r="I6" s="26">
        <v>52</v>
      </c>
      <c r="J6" s="26">
        <v>16</v>
      </c>
      <c r="K6" s="26">
        <v>19</v>
      </c>
      <c r="L6" s="26"/>
      <c r="M6" s="26"/>
      <c r="N6" s="26">
        <v>8</v>
      </c>
      <c r="O6" s="26">
        <v>350</v>
      </c>
      <c r="P6" s="15">
        <v>2301</v>
      </c>
      <c r="Q6" s="28"/>
      <c r="R6" s="29">
        <f t="shared" si="0"/>
        <v>9</v>
      </c>
    </row>
    <row r="7" spans="1:23" ht="15" customHeight="1">
      <c r="A7" s="25" t="s">
        <v>124</v>
      </c>
      <c r="B7" s="10">
        <v>5</v>
      </c>
      <c r="C7" s="10">
        <v>7</v>
      </c>
      <c r="D7" s="10">
        <v>13</v>
      </c>
      <c r="E7" s="10">
        <v>15</v>
      </c>
      <c r="F7" s="11">
        <v>23</v>
      </c>
      <c r="G7" s="11">
        <v>29</v>
      </c>
      <c r="H7" s="26">
        <v>41</v>
      </c>
      <c r="I7" s="26">
        <v>44</v>
      </c>
      <c r="J7" s="26">
        <v>44</v>
      </c>
      <c r="K7" s="26">
        <v>47</v>
      </c>
      <c r="L7" s="26"/>
      <c r="M7" s="26"/>
      <c r="N7" s="26">
        <v>7</v>
      </c>
      <c r="O7" s="26">
        <v>400</v>
      </c>
      <c r="P7" s="15"/>
      <c r="Q7" s="28"/>
      <c r="R7" s="29">
        <f t="shared" si="0"/>
        <v>10</v>
      </c>
      <c r="T7" s="31"/>
      <c r="V7" s="31"/>
      <c r="W7" s="31"/>
    </row>
    <row r="8" spans="1:18" ht="15" customHeight="1">
      <c r="A8" s="25" t="s">
        <v>125</v>
      </c>
      <c r="B8" s="10">
        <v>9</v>
      </c>
      <c r="C8" s="10">
        <v>10</v>
      </c>
      <c r="D8" s="10">
        <v>12</v>
      </c>
      <c r="E8" s="10">
        <v>13</v>
      </c>
      <c r="F8" s="11">
        <v>19</v>
      </c>
      <c r="G8" s="11">
        <v>22</v>
      </c>
      <c r="H8" s="26">
        <v>60</v>
      </c>
      <c r="I8" s="26">
        <v>63</v>
      </c>
      <c r="J8" s="26">
        <v>18</v>
      </c>
      <c r="K8" s="26">
        <v>21</v>
      </c>
      <c r="L8" s="26"/>
      <c r="M8" s="26"/>
      <c r="N8" s="26">
        <v>10</v>
      </c>
      <c r="O8" s="26">
        <v>450</v>
      </c>
      <c r="P8" s="15"/>
      <c r="Q8" s="28">
        <v>64</v>
      </c>
      <c r="R8" s="29">
        <f t="shared" si="0"/>
        <v>11</v>
      </c>
    </row>
    <row r="9" spans="1:18" ht="15" customHeight="1">
      <c r="A9" s="25" t="s">
        <v>126</v>
      </c>
      <c r="B9" s="10">
        <v>3</v>
      </c>
      <c r="C9" s="10">
        <v>6</v>
      </c>
      <c r="D9" s="10">
        <v>18</v>
      </c>
      <c r="E9" s="10">
        <v>21</v>
      </c>
      <c r="F9" s="11">
        <v>20</v>
      </c>
      <c r="G9" s="11">
        <v>28</v>
      </c>
      <c r="H9" s="26">
        <v>81</v>
      </c>
      <c r="I9" s="26">
        <v>85</v>
      </c>
      <c r="J9" s="26">
        <v>30</v>
      </c>
      <c r="K9" s="26">
        <v>34</v>
      </c>
      <c r="L9" s="26"/>
      <c r="M9" s="26"/>
      <c r="N9" s="26">
        <v>12</v>
      </c>
      <c r="O9" s="26">
        <v>550</v>
      </c>
      <c r="P9" s="15"/>
      <c r="Q9" s="28"/>
      <c r="R9" s="29">
        <f t="shared" si="0"/>
        <v>12</v>
      </c>
    </row>
    <row r="10" spans="1:23" ht="15" customHeight="1">
      <c r="A10" s="32" t="s">
        <v>127</v>
      </c>
      <c r="B10" s="10">
        <v>10</v>
      </c>
      <c r="C10" s="10">
        <v>12</v>
      </c>
      <c r="D10" s="10">
        <v>14</v>
      </c>
      <c r="E10" s="10">
        <v>16</v>
      </c>
      <c r="F10" s="11">
        <v>25</v>
      </c>
      <c r="G10" s="11">
        <v>30</v>
      </c>
      <c r="H10" s="26">
        <v>55</v>
      </c>
      <c r="I10" s="26">
        <v>59</v>
      </c>
      <c r="J10" s="26">
        <v>59</v>
      </c>
      <c r="K10" s="26">
        <v>63</v>
      </c>
      <c r="L10" s="26"/>
      <c r="M10" s="26"/>
      <c r="N10" s="26">
        <v>17</v>
      </c>
      <c r="O10" s="26">
        <v>560</v>
      </c>
      <c r="P10" s="15">
        <v>3193</v>
      </c>
      <c r="Q10" s="28"/>
      <c r="R10" s="29">
        <f t="shared" si="0"/>
        <v>13</v>
      </c>
      <c r="T10" s="31"/>
      <c r="U10" s="31"/>
      <c r="V10" s="31"/>
      <c r="W10" s="31"/>
    </row>
    <row r="11" spans="1:18" ht="15" customHeight="1">
      <c r="A11" s="32" t="s">
        <v>128</v>
      </c>
      <c r="B11" s="10">
        <v>6</v>
      </c>
      <c r="C11" s="10">
        <v>9</v>
      </c>
      <c r="D11" s="10">
        <v>16</v>
      </c>
      <c r="E11" s="10">
        <v>23</v>
      </c>
      <c r="F11" s="11">
        <v>22</v>
      </c>
      <c r="G11" s="11">
        <v>31</v>
      </c>
      <c r="H11" s="26">
        <v>87</v>
      </c>
      <c r="I11" s="26">
        <v>95</v>
      </c>
      <c r="J11" s="26">
        <v>33</v>
      </c>
      <c r="K11" s="26">
        <v>37</v>
      </c>
      <c r="L11" s="26"/>
      <c r="M11" s="26"/>
      <c r="N11" s="26">
        <v>17</v>
      </c>
      <c r="O11" s="26">
        <v>600</v>
      </c>
      <c r="P11" s="15">
        <v>96</v>
      </c>
      <c r="Q11" s="33">
        <f>'uID''s'!G373</f>
        <v>2175</v>
      </c>
      <c r="R11" s="29">
        <f t="shared" si="0"/>
        <v>13.5</v>
      </c>
    </row>
    <row r="12" spans="1:18" ht="15" customHeight="1">
      <c r="A12" s="25" t="s">
        <v>129</v>
      </c>
      <c r="B12" s="10">
        <v>11</v>
      </c>
      <c r="C12" s="10">
        <v>13</v>
      </c>
      <c r="D12" s="10">
        <v>15</v>
      </c>
      <c r="E12" s="10">
        <v>17</v>
      </c>
      <c r="F12" s="11">
        <v>24</v>
      </c>
      <c r="G12" s="11">
        <v>32</v>
      </c>
      <c r="H12" s="26">
        <v>97</v>
      </c>
      <c r="I12" s="26">
        <v>101</v>
      </c>
      <c r="J12" s="26">
        <v>36</v>
      </c>
      <c r="K12" s="26">
        <v>40</v>
      </c>
      <c r="L12" s="26"/>
      <c r="M12" s="26"/>
      <c r="N12" s="26">
        <v>23</v>
      </c>
      <c r="O12" s="26">
        <v>650</v>
      </c>
      <c r="P12" s="15"/>
      <c r="Q12" s="28"/>
      <c r="R12" s="29">
        <f t="shared" si="0"/>
        <v>14</v>
      </c>
    </row>
    <row r="13" spans="1:18" ht="15" customHeight="1">
      <c r="A13" s="32" t="s">
        <v>130</v>
      </c>
      <c r="B13" s="10">
        <v>1</v>
      </c>
      <c r="C13" s="10">
        <v>2</v>
      </c>
      <c r="D13" s="10">
        <v>25</v>
      </c>
      <c r="E13" s="10">
        <v>30</v>
      </c>
      <c r="F13" s="11">
        <v>27</v>
      </c>
      <c r="G13" s="11">
        <v>36</v>
      </c>
      <c r="H13" s="26">
        <v>104</v>
      </c>
      <c r="I13" s="26">
        <v>109</v>
      </c>
      <c r="J13" s="26">
        <v>42</v>
      </c>
      <c r="K13" s="26">
        <v>46</v>
      </c>
      <c r="L13" s="26"/>
      <c r="M13" s="26"/>
      <c r="N13" s="26">
        <v>26</v>
      </c>
      <c r="O13" s="26">
        <v>680</v>
      </c>
      <c r="P13" s="15">
        <v>541</v>
      </c>
      <c r="Q13" s="28"/>
      <c r="R13" s="29">
        <f t="shared" si="0"/>
        <v>14.5</v>
      </c>
    </row>
    <row r="14" spans="1:18" ht="15" customHeight="1">
      <c r="A14" s="25" t="s">
        <v>131</v>
      </c>
      <c r="B14" s="10">
        <v>8</v>
      </c>
      <c r="C14" s="10">
        <v>10</v>
      </c>
      <c r="D14" s="10">
        <v>20</v>
      </c>
      <c r="E14" s="10">
        <v>22</v>
      </c>
      <c r="F14" s="11">
        <v>31</v>
      </c>
      <c r="G14" s="11">
        <v>39</v>
      </c>
      <c r="H14" s="26">
        <v>112</v>
      </c>
      <c r="I14" s="26">
        <v>116</v>
      </c>
      <c r="J14" s="26">
        <v>48</v>
      </c>
      <c r="K14" s="26">
        <v>52</v>
      </c>
      <c r="L14" s="26"/>
      <c r="M14" s="26"/>
      <c r="N14" s="26">
        <v>29</v>
      </c>
      <c r="O14" s="26">
        <v>710</v>
      </c>
      <c r="P14" s="15">
        <v>759</v>
      </c>
      <c r="Q14" s="28"/>
      <c r="R14" s="29">
        <f t="shared" si="0"/>
        <v>15</v>
      </c>
    </row>
    <row r="15" spans="1:18" ht="15" customHeight="1">
      <c r="A15" s="25" t="s">
        <v>132</v>
      </c>
      <c r="B15" s="10">
        <v>12</v>
      </c>
      <c r="C15" s="10">
        <v>15</v>
      </c>
      <c r="D15" s="10">
        <v>17</v>
      </c>
      <c r="E15" s="10">
        <v>20</v>
      </c>
      <c r="F15" s="11">
        <v>36</v>
      </c>
      <c r="G15" s="11">
        <v>43</v>
      </c>
      <c r="H15" s="26">
        <v>127</v>
      </c>
      <c r="I15" s="26">
        <v>131</v>
      </c>
      <c r="J15" s="26">
        <v>60</v>
      </c>
      <c r="K15" s="26">
        <v>64</v>
      </c>
      <c r="L15" s="26"/>
      <c r="M15" s="26"/>
      <c r="N15" s="26">
        <v>32</v>
      </c>
      <c r="O15" s="26">
        <v>1180</v>
      </c>
      <c r="P15" s="15">
        <v>2621</v>
      </c>
      <c r="Q15" s="28"/>
      <c r="R15" s="29">
        <f t="shared" si="0"/>
        <v>16</v>
      </c>
    </row>
    <row r="16" spans="1:18" ht="15" customHeight="1">
      <c r="A16" s="25" t="s">
        <v>133</v>
      </c>
      <c r="B16" s="10">
        <v>9</v>
      </c>
      <c r="C16" s="10">
        <v>13</v>
      </c>
      <c r="D16" s="10">
        <v>21</v>
      </c>
      <c r="E16" s="10">
        <v>25</v>
      </c>
      <c r="F16" s="11">
        <v>35</v>
      </c>
      <c r="G16" s="11">
        <v>45</v>
      </c>
      <c r="H16" s="26">
        <v>140</v>
      </c>
      <c r="I16" s="26">
        <v>145</v>
      </c>
      <c r="J16" s="26">
        <v>68</v>
      </c>
      <c r="K16" s="26">
        <v>73</v>
      </c>
      <c r="L16" s="26"/>
      <c r="M16" s="26"/>
      <c r="N16" s="26">
        <v>38</v>
      </c>
      <c r="O16" s="26">
        <v>1250</v>
      </c>
      <c r="P16" s="15">
        <v>3186</v>
      </c>
      <c r="Q16" s="28"/>
      <c r="R16" s="29">
        <f t="shared" si="0"/>
        <v>17</v>
      </c>
    </row>
    <row r="17" spans="1:18" ht="15" customHeight="1">
      <c r="A17" s="25" t="s">
        <v>134</v>
      </c>
      <c r="B17" s="10">
        <v>13</v>
      </c>
      <c r="C17" s="10">
        <v>16</v>
      </c>
      <c r="D17" s="10">
        <v>20</v>
      </c>
      <c r="E17" s="10">
        <v>23</v>
      </c>
      <c r="F17" s="11">
        <v>37</v>
      </c>
      <c r="G17" s="11">
        <v>49</v>
      </c>
      <c r="H17" s="26">
        <v>147</v>
      </c>
      <c r="I17" s="26">
        <v>152</v>
      </c>
      <c r="J17" s="26">
        <v>79</v>
      </c>
      <c r="K17" s="26">
        <v>84</v>
      </c>
      <c r="L17" s="26"/>
      <c r="M17" s="26"/>
      <c r="N17" s="26">
        <v>39</v>
      </c>
      <c r="O17" s="26">
        <v>1300</v>
      </c>
      <c r="P17" s="15">
        <v>1200</v>
      </c>
      <c r="Q17" s="28">
        <v>2002</v>
      </c>
      <c r="R17" s="29">
        <f t="shared" si="0"/>
        <v>18</v>
      </c>
    </row>
    <row r="18" spans="1:18" ht="15" customHeight="1">
      <c r="A18" s="25" t="s">
        <v>135</v>
      </c>
      <c r="B18" s="10">
        <v>5</v>
      </c>
      <c r="C18" s="10">
        <v>8</v>
      </c>
      <c r="D18" s="10">
        <v>30</v>
      </c>
      <c r="E18" s="10">
        <v>33</v>
      </c>
      <c r="F18" s="11">
        <v>44</v>
      </c>
      <c r="G18" s="11">
        <v>54</v>
      </c>
      <c r="H18" s="26">
        <v>153</v>
      </c>
      <c r="I18" s="26">
        <v>158</v>
      </c>
      <c r="J18" s="26">
        <v>91</v>
      </c>
      <c r="K18" s="26">
        <v>96</v>
      </c>
      <c r="L18" s="26"/>
      <c r="M18" s="26"/>
      <c r="N18" s="26">
        <v>41</v>
      </c>
      <c r="O18" s="26">
        <v>1370</v>
      </c>
      <c r="P18" s="15">
        <v>3192</v>
      </c>
      <c r="Q18" s="28"/>
      <c r="R18" s="29">
        <f t="shared" si="0"/>
        <v>19</v>
      </c>
    </row>
    <row r="19" spans="1:23" ht="15" customHeight="1">
      <c r="A19" s="25" t="s">
        <v>136</v>
      </c>
      <c r="B19" s="10">
        <v>12</v>
      </c>
      <c r="C19" s="10">
        <v>15</v>
      </c>
      <c r="D19" s="10">
        <v>25</v>
      </c>
      <c r="E19" s="10">
        <v>28</v>
      </c>
      <c r="F19" s="11">
        <v>45</v>
      </c>
      <c r="G19" s="11">
        <v>55</v>
      </c>
      <c r="H19" s="26">
        <v>166</v>
      </c>
      <c r="I19" s="26">
        <v>171</v>
      </c>
      <c r="J19" s="26">
        <v>102</v>
      </c>
      <c r="K19" s="26">
        <v>107</v>
      </c>
      <c r="L19" s="26"/>
      <c r="M19" s="26"/>
      <c r="N19" s="26">
        <v>44</v>
      </c>
      <c r="O19" s="26">
        <v>1450</v>
      </c>
      <c r="P19" s="15"/>
      <c r="Q19" s="28"/>
      <c r="R19" s="29">
        <f t="shared" si="0"/>
        <v>20</v>
      </c>
      <c r="T19" s="31"/>
      <c r="U19" s="31"/>
      <c r="V19" s="31"/>
      <c r="W19" s="31"/>
    </row>
    <row r="20" spans="1:23" ht="15" customHeight="1">
      <c r="A20" s="25" t="s">
        <v>137</v>
      </c>
      <c r="B20" s="10">
        <v>11</v>
      </c>
      <c r="C20" s="10">
        <v>16</v>
      </c>
      <c r="D20" s="10">
        <v>26</v>
      </c>
      <c r="E20" s="10">
        <v>31</v>
      </c>
      <c r="F20" s="11">
        <v>52</v>
      </c>
      <c r="G20" s="11">
        <v>62</v>
      </c>
      <c r="H20" s="26">
        <v>182</v>
      </c>
      <c r="I20" s="26">
        <v>188</v>
      </c>
      <c r="J20" s="26">
        <v>112</v>
      </c>
      <c r="K20" s="26">
        <v>118</v>
      </c>
      <c r="L20" s="26"/>
      <c r="M20" s="26"/>
      <c r="N20" s="26">
        <v>50</v>
      </c>
      <c r="O20" s="26">
        <v>1600</v>
      </c>
      <c r="P20" s="15"/>
      <c r="Q20" s="28"/>
      <c r="R20" s="29">
        <f t="shared" si="0"/>
        <v>21</v>
      </c>
      <c r="T20" s="31"/>
      <c r="U20" s="31"/>
      <c r="V20" s="31"/>
      <c r="W20" s="31"/>
    </row>
    <row r="21" spans="1:23" ht="15" customHeight="1">
      <c r="A21" s="32" t="s">
        <v>138</v>
      </c>
      <c r="B21" s="10">
        <v>5</v>
      </c>
      <c r="C21" s="10">
        <v>8</v>
      </c>
      <c r="D21" s="10">
        <v>31</v>
      </c>
      <c r="E21" s="10">
        <v>36</v>
      </c>
      <c r="F21" s="11">
        <v>50</v>
      </c>
      <c r="G21" s="11">
        <v>59</v>
      </c>
      <c r="H21" s="26">
        <v>190</v>
      </c>
      <c r="I21" s="26">
        <v>200</v>
      </c>
      <c r="J21" s="26">
        <v>120</v>
      </c>
      <c r="K21" s="26">
        <v>123</v>
      </c>
      <c r="L21" s="26"/>
      <c r="M21" s="26"/>
      <c r="N21" s="26">
        <v>51</v>
      </c>
      <c r="O21" s="26">
        <v>1700</v>
      </c>
      <c r="P21" s="15">
        <v>788</v>
      </c>
      <c r="Q21" s="28"/>
      <c r="R21" s="29">
        <f t="shared" si="0"/>
        <v>20</v>
      </c>
      <c r="T21" s="31"/>
      <c r="U21" s="31"/>
      <c r="V21" s="31"/>
      <c r="W21" s="31"/>
    </row>
    <row r="22" spans="1:23" ht="15" customHeight="1">
      <c r="A22" s="25" t="s">
        <v>139</v>
      </c>
      <c r="B22" s="10">
        <v>17</v>
      </c>
      <c r="C22" s="10">
        <v>20</v>
      </c>
      <c r="D22" s="10">
        <v>22</v>
      </c>
      <c r="E22" s="10">
        <v>25</v>
      </c>
      <c r="F22" s="11">
        <v>51</v>
      </c>
      <c r="G22" s="11">
        <v>61</v>
      </c>
      <c r="H22" s="26">
        <v>203</v>
      </c>
      <c r="I22" s="26">
        <v>209</v>
      </c>
      <c r="J22" s="26">
        <v>119</v>
      </c>
      <c r="K22" s="26">
        <v>125</v>
      </c>
      <c r="L22" s="26"/>
      <c r="M22" s="26"/>
      <c r="N22" s="26">
        <v>53</v>
      </c>
      <c r="O22" s="26">
        <v>1800</v>
      </c>
      <c r="P22" s="15">
        <v>2235</v>
      </c>
      <c r="Q22" s="28">
        <v>2013</v>
      </c>
      <c r="R22" s="29">
        <f t="shared" si="0"/>
        <v>21</v>
      </c>
      <c r="T22" s="31"/>
      <c r="U22" s="31"/>
      <c r="V22" s="31"/>
      <c r="W22" s="31"/>
    </row>
    <row r="23" spans="1:23" ht="15" customHeight="1">
      <c r="A23" s="25" t="s">
        <v>140</v>
      </c>
      <c r="B23" s="10">
        <v>9</v>
      </c>
      <c r="C23" s="10">
        <v>13</v>
      </c>
      <c r="D23" s="10">
        <v>31</v>
      </c>
      <c r="E23" s="10">
        <v>35</v>
      </c>
      <c r="F23" s="11">
        <v>53</v>
      </c>
      <c r="G23" s="11">
        <v>63</v>
      </c>
      <c r="H23" s="26">
        <v>210</v>
      </c>
      <c r="I23" s="26">
        <v>217</v>
      </c>
      <c r="J23" s="26">
        <v>127</v>
      </c>
      <c r="K23" s="26">
        <v>134</v>
      </c>
      <c r="L23" s="26"/>
      <c r="M23" s="26"/>
      <c r="N23" s="26">
        <v>56</v>
      </c>
      <c r="O23" s="26">
        <v>2000</v>
      </c>
      <c r="P23" s="15"/>
      <c r="Q23" s="28"/>
      <c r="R23" s="29">
        <f t="shared" si="0"/>
        <v>22</v>
      </c>
      <c r="T23" s="31"/>
      <c r="U23" s="31"/>
      <c r="V23" s="31"/>
      <c r="W23" s="31"/>
    </row>
    <row r="24" spans="1:23" ht="15" customHeight="1">
      <c r="A24" s="25" t="s">
        <v>141</v>
      </c>
      <c r="B24" s="10">
        <v>19</v>
      </c>
      <c r="C24" s="10">
        <v>23</v>
      </c>
      <c r="D24" s="10">
        <v>24</v>
      </c>
      <c r="E24" s="10">
        <v>26</v>
      </c>
      <c r="F24" s="11">
        <v>54</v>
      </c>
      <c r="G24" s="11">
        <v>64</v>
      </c>
      <c r="H24" s="26">
        <v>214</v>
      </c>
      <c r="I24" s="26">
        <v>222</v>
      </c>
      <c r="J24" s="26">
        <v>135</v>
      </c>
      <c r="K24" s="26">
        <v>141</v>
      </c>
      <c r="L24" s="26"/>
      <c r="M24" s="26"/>
      <c r="N24" s="26">
        <v>57</v>
      </c>
      <c r="O24" s="26">
        <v>2200</v>
      </c>
      <c r="P24" s="15">
        <v>1401</v>
      </c>
      <c r="Q24" s="28"/>
      <c r="R24" s="29">
        <f t="shared" si="0"/>
        <v>23</v>
      </c>
      <c r="T24" s="31"/>
      <c r="U24" s="31"/>
      <c r="V24" s="31"/>
      <c r="W24" s="31"/>
    </row>
    <row r="25" spans="1:23" ht="15" customHeight="1">
      <c r="A25" s="25" t="s">
        <v>142</v>
      </c>
      <c r="B25" s="10">
        <v>14</v>
      </c>
      <c r="C25" s="10">
        <v>17</v>
      </c>
      <c r="D25" s="10">
        <v>31</v>
      </c>
      <c r="E25" s="10">
        <v>34</v>
      </c>
      <c r="F25" s="11">
        <v>55</v>
      </c>
      <c r="G25" s="11">
        <v>65</v>
      </c>
      <c r="H25" s="26">
        <v>219</v>
      </c>
      <c r="I25" s="26">
        <v>226</v>
      </c>
      <c r="J25" s="26">
        <v>142</v>
      </c>
      <c r="K25" s="26">
        <v>149</v>
      </c>
      <c r="L25" s="26"/>
      <c r="M25" s="26"/>
      <c r="N25" s="26">
        <v>60</v>
      </c>
      <c r="O25" s="26">
        <v>2400</v>
      </c>
      <c r="P25" s="15">
        <v>2800</v>
      </c>
      <c r="Q25" s="28">
        <f>'uID''s'!G400</f>
        <v>2202</v>
      </c>
      <c r="R25" s="29">
        <f t="shared" si="0"/>
        <v>24</v>
      </c>
      <c r="T25" s="31"/>
      <c r="U25" s="31"/>
      <c r="V25" s="31"/>
      <c r="W25" s="31"/>
    </row>
    <row r="26" spans="1:23" ht="15" customHeight="1">
      <c r="A26" s="25" t="s">
        <v>143</v>
      </c>
      <c r="B26" s="10">
        <v>21</v>
      </c>
      <c r="C26" s="10">
        <v>24</v>
      </c>
      <c r="D26" s="10">
        <v>26</v>
      </c>
      <c r="E26" s="10">
        <v>29</v>
      </c>
      <c r="F26" s="11">
        <v>30</v>
      </c>
      <c r="G26" s="11">
        <v>40</v>
      </c>
      <c r="H26" s="26">
        <v>224</v>
      </c>
      <c r="I26" s="26">
        <v>232</v>
      </c>
      <c r="J26" s="26">
        <v>147</v>
      </c>
      <c r="K26" s="26">
        <v>155</v>
      </c>
      <c r="L26" s="26"/>
      <c r="M26" s="26"/>
      <c r="N26" s="26">
        <v>63</v>
      </c>
      <c r="O26" s="26">
        <v>2500</v>
      </c>
      <c r="P26" s="15">
        <v>2801</v>
      </c>
      <c r="Q26" s="28"/>
      <c r="R26" s="29">
        <f t="shared" si="0"/>
        <v>25</v>
      </c>
      <c r="T26" s="31"/>
      <c r="U26" s="31"/>
      <c r="V26" s="31"/>
      <c r="W26" s="31"/>
    </row>
    <row r="27" spans="1:23" ht="14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9"/>
      <c r="T27" s="31"/>
      <c r="U27" s="31"/>
      <c r="V27" s="31"/>
      <c r="W27" s="31"/>
    </row>
    <row r="28" spans="1:23" ht="14.25" customHeight="1">
      <c r="A28" s="23" t="s">
        <v>144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9"/>
      <c r="T28" s="31"/>
      <c r="U28" s="31"/>
      <c r="V28" s="31"/>
      <c r="W28" s="31"/>
    </row>
    <row r="29" spans="1:18" ht="15" customHeight="1">
      <c r="A29" s="32" t="s">
        <v>145</v>
      </c>
      <c r="B29" s="10">
        <v>4</v>
      </c>
      <c r="C29" s="10">
        <v>6</v>
      </c>
      <c r="D29" s="10">
        <v>8</v>
      </c>
      <c r="E29" s="10">
        <v>10</v>
      </c>
      <c r="F29" s="11">
        <v>15</v>
      </c>
      <c r="G29" s="11">
        <v>18</v>
      </c>
      <c r="H29" s="26">
        <v>28</v>
      </c>
      <c r="I29" s="26">
        <v>30</v>
      </c>
      <c r="J29" s="26"/>
      <c r="K29" s="26"/>
      <c r="L29" s="26">
        <v>27</v>
      </c>
      <c r="M29" s="26">
        <v>29</v>
      </c>
      <c r="N29" s="26">
        <v>2</v>
      </c>
      <c r="O29" s="26">
        <v>165</v>
      </c>
      <c r="P29" s="15">
        <v>2536</v>
      </c>
      <c r="Q29" s="28"/>
      <c r="R29" s="29">
        <f aca="true" t="shared" si="1" ref="R29:R31">(B29+C29+D29+E29)/4</f>
        <v>7</v>
      </c>
    </row>
    <row r="30" spans="1:18" ht="15" customHeight="1">
      <c r="A30" s="32" t="s">
        <v>146</v>
      </c>
      <c r="B30" s="10">
        <v>1</v>
      </c>
      <c r="C30" s="10">
        <v>5</v>
      </c>
      <c r="D30" s="10">
        <v>17</v>
      </c>
      <c r="E30" s="10">
        <v>23</v>
      </c>
      <c r="F30" s="11">
        <v>23</v>
      </c>
      <c r="G30" s="11">
        <v>31</v>
      </c>
      <c r="H30" s="26">
        <v>67</v>
      </c>
      <c r="I30" s="26">
        <v>70</v>
      </c>
      <c r="J30" s="26"/>
      <c r="K30" s="26"/>
      <c r="L30" s="26">
        <v>47</v>
      </c>
      <c r="M30" s="26">
        <v>51</v>
      </c>
      <c r="N30" s="26">
        <v>18</v>
      </c>
      <c r="O30" s="26">
        <v>575</v>
      </c>
      <c r="P30" s="15">
        <v>2537</v>
      </c>
      <c r="Q30" s="28"/>
      <c r="R30" s="29">
        <f t="shared" si="1"/>
        <v>11.5</v>
      </c>
    </row>
    <row r="31" spans="1:18" ht="15" customHeight="1">
      <c r="A31" s="32" t="s">
        <v>147</v>
      </c>
      <c r="B31" s="10">
        <v>11</v>
      </c>
      <c r="C31" s="10">
        <v>13</v>
      </c>
      <c r="D31" s="10">
        <v>14</v>
      </c>
      <c r="E31" s="10">
        <v>16</v>
      </c>
      <c r="F31" s="11">
        <v>25</v>
      </c>
      <c r="G31" s="11">
        <v>33</v>
      </c>
      <c r="H31" s="26">
        <v>165</v>
      </c>
      <c r="I31" s="26">
        <v>170</v>
      </c>
      <c r="J31" s="26"/>
      <c r="K31" s="26"/>
      <c r="L31" s="26">
        <v>135</v>
      </c>
      <c r="M31" s="26">
        <v>140</v>
      </c>
      <c r="N31" s="26">
        <v>37</v>
      </c>
      <c r="O31" s="26">
        <v>1400</v>
      </c>
      <c r="P31" s="15">
        <v>2930</v>
      </c>
      <c r="Q31" s="28"/>
      <c r="R31" s="29">
        <f t="shared" si="1"/>
        <v>13.5</v>
      </c>
    </row>
    <row r="32" spans="1:23" ht="14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9"/>
      <c r="T32" s="31"/>
      <c r="U32" s="31"/>
      <c r="V32" s="31"/>
      <c r="W32" s="31"/>
    </row>
    <row r="33" spans="1:23" ht="15" customHeight="1">
      <c r="A33" s="23" t="s">
        <v>148</v>
      </c>
      <c r="B33" s="34"/>
      <c r="C33" s="34"/>
      <c r="D33" s="34"/>
      <c r="E33" s="34"/>
      <c r="F33" s="30"/>
      <c r="G33" s="22"/>
      <c r="H33" s="6" t="s">
        <v>62</v>
      </c>
      <c r="I33" s="6"/>
      <c r="J33" s="6" t="s">
        <v>63</v>
      </c>
      <c r="K33" s="6"/>
      <c r="L33" s="6" t="s">
        <v>149</v>
      </c>
      <c r="M33" s="6"/>
      <c r="N33" s="22"/>
      <c r="O33" s="22"/>
      <c r="P33" s="22"/>
      <c r="Q33" s="22"/>
      <c r="R33" s="29"/>
      <c r="T33" s="31"/>
      <c r="U33" s="31"/>
      <c r="V33" s="31"/>
      <c r="W33" s="31"/>
    </row>
    <row r="34" spans="1:23" ht="15" customHeight="1">
      <c r="A34" s="25" t="s">
        <v>150</v>
      </c>
      <c r="B34" s="10">
        <v>3</v>
      </c>
      <c r="C34" s="10">
        <v>5</v>
      </c>
      <c r="D34" s="10">
        <v>7</v>
      </c>
      <c r="E34" s="10">
        <v>9</v>
      </c>
      <c r="F34" s="11">
        <v>11</v>
      </c>
      <c r="G34" s="11">
        <v>17</v>
      </c>
      <c r="H34" s="26">
        <v>20</v>
      </c>
      <c r="I34" s="26">
        <v>23</v>
      </c>
      <c r="J34" s="26">
        <v>7</v>
      </c>
      <c r="K34" s="26">
        <v>9</v>
      </c>
      <c r="L34" s="26"/>
      <c r="M34" s="26"/>
      <c r="N34" s="26">
        <v>2</v>
      </c>
      <c r="O34" s="26">
        <v>75</v>
      </c>
      <c r="P34" s="15">
        <v>2043</v>
      </c>
      <c r="Q34" s="28"/>
      <c r="R34" s="29">
        <f aca="true" t="shared" si="2" ref="R34:R43">(B34+C34+D34+E34)/4</f>
        <v>6</v>
      </c>
      <c r="T34" s="31"/>
      <c r="U34" s="31"/>
      <c r="V34" s="31"/>
      <c r="W34" s="31"/>
    </row>
    <row r="35" spans="1:18" ht="15" customHeight="1">
      <c r="A35" s="25" t="s">
        <v>151</v>
      </c>
      <c r="B35" s="10">
        <v>5</v>
      </c>
      <c r="C35" s="10">
        <v>7</v>
      </c>
      <c r="D35" s="10">
        <v>9</v>
      </c>
      <c r="E35" s="10">
        <v>11</v>
      </c>
      <c r="F35" s="11">
        <v>14</v>
      </c>
      <c r="G35" s="11">
        <v>20</v>
      </c>
      <c r="H35" s="26">
        <v>35</v>
      </c>
      <c r="I35" s="26">
        <v>40</v>
      </c>
      <c r="J35" s="26">
        <v>25</v>
      </c>
      <c r="K35" s="26">
        <v>30</v>
      </c>
      <c r="L35" s="26"/>
      <c r="M35" s="26"/>
      <c r="N35" s="26">
        <v>8</v>
      </c>
      <c r="O35" s="26">
        <v>345</v>
      </c>
      <c r="P35" s="15">
        <v>929</v>
      </c>
      <c r="Q35" s="28"/>
      <c r="R35" s="29">
        <f t="shared" si="2"/>
        <v>8</v>
      </c>
    </row>
    <row r="36" spans="1:18" ht="15" customHeight="1">
      <c r="A36" s="25" t="s">
        <v>152</v>
      </c>
      <c r="B36" s="10">
        <v>8</v>
      </c>
      <c r="C36" s="10">
        <v>10</v>
      </c>
      <c r="D36" s="10">
        <v>10</v>
      </c>
      <c r="E36" s="10">
        <v>12</v>
      </c>
      <c r="F36" s="11">
        <v>17</v>
      </c>
      <c r="G36" s="11">
        <v>23</v>
      </c>
      <c r="H36" s="26">
        <v>50</v>
      </c>
      <c r="I36" s="26">
        <v>55</v>
      </c>
      <c r="J36" s="26">
        <v>35</v>
      </c>
      <c r="K36" s="26">
        <v>40</v>
      </c>
      <c r="L36" s="26"/>
      <c r="M36" s="26"/>
      <c r="N36" s="26">
        <v>14</v>
      </c>
      <c r="O36" s="26">
        <v>455</v>
      </c>
      <c r="P36" s="15">
        <v>1380</v>
      </c>
      <c r="Q36" s="28">
        <v>65</v>
      </c>
      <c r="R36" s="29">
        <f t="shared" si="2"/>
        <v>10</v>
      </c>
    </row>
    <row r="37" spans="1:18" ht="15" customHeight="1">
      <c r="A37" s="25" t="s">
        <v>153</v>
      </c>
      <c r="B37" s="10">
        <v>9</v>
      </c>
      <c r="C37" s="10">
        <v>11</v>
      </c>
      <c r="D37" s="10">
        <v>13</v>
      </c>
      <c r="E37" s="10">
        <v>15</v>
      </c>
      <c r="F37" s="11">
        <v>20</v>
      </c>
      <c r="G37" s="11">
        <v>26</v>
      </c>
      <c r="H37" s="26">
        <v>65</v>
      </c>
      <c r="I37" s="26">
        <v>70</v>
      </c>
      <c r="J37" s="26">
        <v>45</v>
      </c>
      <c r="K37" s="26">
        <v>50</v>
      </c>
      <c r="L37" s="26"/>
      <c r="M37" s="26"/>
      <c r="N37" s="26">
        <v>20</v>
      </c>
      <c r="O37" s="26">
        <v>635</v>
      </c>
      <c r="P37" s="15">
        <v>1426</v>
      </c>
      <c r="Q37" s="28"/>
      <c r="R37" s="29">
        <f t="shared" si="2"/>
        <v>12</v>
      </c>
    </row>
    <row r="38" spans="1:18" ht="15" customHeight="1">
      <c r="A38" s="25" t="s">
        <v>154</v>
      </c>
      <c r="B38" s="10">
        <v>6</v>
      </c>
      <c r="C38" s="10">
        <v>8</v>
      </c>
      <c r="D38" s="10">
        <v>20</v>
      </c>
      <c r="E38" s="10">
        <v>22</v>
      </c>
      <c r="F38" s="11">
        <v>23</v>
      </c>
      <c r="G38" s="11">
        <v>29</v>
      </c>
      <c r="H38" s="26">
        <v>80</v>
      </c>
      <c r="I38" s="26">
        <v>85</v>
      </c>
      <c r="J38" s="26">
        <v>55</v>
      </c>
      <c r="K38" s="26">
        <v>60</v>
      </c>
      <c r="L38" s="26"/>
      <c r="M38" s="26"/>
      <c r="N38" s="26">
        <v>26</v>
      </c>
      <c r="O38" s="26">
        <v>795</v>
      </c>
      <c r="P38" s="15">
        <v>1425</v>
      </c>
      <c r="Q38" s="28"/>
      <c r="R38" s="29">
        <f t="shared" si="2"/>
        <v>14</v>
      </c>
    </row>
    <row r="39" spans="1:18" ht="15" customHeight="1">
      <c r="A39" s="25" t="s">
        <v>155</v>
      </c>
      <c r="B39" s="10">
        <v>8</v>
      </c>
      <c r="C39" s="10">
        <v>10</v>
      </c>
      <c r="D39" s="10">
        <v>22</v>
      </c>
      <c r="E39" s="10">
        <v>24</v>
      </c>
      <c r="F39" s="11">
        <v>26</v>
      </c>
      <c r="G39" s="11">
        <v>32</v>
      </c>
      <c r="H39" s="26">
        <v>95</v>
      </c>
      <c r="I39" s="26">
        <v>100</v>
      </c>
      <c r="J39" s="26">
        <v>70</v>
      </c>
      <c r="K39" s="26">
        <v>75</v>
      </c>
      <c r="L39" s="26"/>
      <c r="M39" s="26"/>
      <c r="N39" s="26">
        <v>32</v>
      </c>
      <c r="O39" s="26">
        <v>1265</v>
      </c>
      <c r="P39" s="15">
        <v>2044</v>
      </c>
      <c r="Q39" s="28">
        <v>2017</v>
      </c>
      <c r="R39" s="29">
        <f t="shared" si="2"/>
        <v>16</v>
      </c>
    </row>
    <row r="40" spans="1:18" ht="15" customHeight="1">
      <c r="A40" s="25" t="s">
        <v>156</v>
      </c>
      <c r="B40" s="10">
        <v>14</v>
      </c>
      <c r="C40" s="10">
        <v>16</v>
      </c>
      <c r="D40" s="10">
        <v>20</v>
      </c>
      <c r="E40" s="10">
        <v>22</v>
      </c>
      <c r="F40" s="11">
        <v>29</v>
      </c>
      <c r="G40" s="11">
        <v>35</v>
      </c>
      <c r="H40" s="26">
        <v>110</v>
      </c>
      <c r="I40" s="26">
        <v>115</v>
      </c>
      <c r="J40" s="26">
        <v>80</v>
      </c>
      <c r="K40" s="26">
        <v>85</v>
      </c>
      <c r="L40" s="26"/>
      <c r="M40" s="26"/>
      <c r="N40" s="26">
        <v>38</v>
      </c>
      <c r="O40" s="26">
        <v>1435</v>
      </c>
      <c r="P40" s="15">
        <v>2045</v>
      </c>
      <c r="Q40" s="28"/>
      <c r="R40" s="29">
        <f t="shared" si="2"/>
        <v>18</v>
      </c>
    </row>
    <row r="41" spans="1:18" ht="15" customHeight="1">
      <c r="A41" s="25" t="s">
        <v>157</v>
      </c>
      <c r="B41" s="10">
        <v>4</v>
      </c>
      <c r="C41" s="10">
        <v>6</v>
      </c>
      <c r="D41" s="10">
        <v>36</v>
      </c>
      <c r="E41" s="10">
        <v>38</v>
      </c>
      <c r="F41" s="11">
        <v>32</v>
      </c>
      <c r="G41" s="11">
        <v>38</v>
      </c>
      <c r="H41" s="26">
        <v>125</v>
      </c>
      <c r="I41" s="26">
        <v>130</v>
      </c>
      <c r="J41" s="26">
        <v>95</v>
      </c>
      <c r="K41" s="26">
        <v>100</v>
      </c>
      <c r="L41" s="26"/>
      <c r="M41" s="26"/>
      <c r="N41" s="26">
        <v>44</v>
      </c>
      <c r="O41" s="26">
        <v>1555</v>
      </c>
      <c r="P41" s="15">
        <v>2046</v>
      </c>
      <c r="Q41" s="28"/>
      <c r="R41" s="29">
        <f t="shared" si="2"/>
        <v>21</v>
      </c>
    </row>
    <row r="42" spans="1:18" ht="15" customHeight="1">
      <c r="A42" s="25" t="s">
        <v>158</v>
      </c>
      <c r="B42" s="10">
        <v>20</v>
      </c>
      <c r="C42" s="10">
        <v>22</v>
      </c>
      <c r="D42" s="10">
        <v>24</v>
      </c>
      <c r="E42" s="10">
        <v>26</v>
      </c>
      <c r="F42" s="11">
        <v>35</v>
      </c>
      <c r="G42" s="11">
        <v>41</v>
      </c>
      <c r="H42" s="26">
        <v>140</v>
      </c>
      <c r="I42" s="26">
        <v>145</v>
      </c>
      <c r="J42" s="26">
        <v>105</v>
      </c>
      <c r="K42" s="26">
        <v>110</v>
      </c>
      <c r="L42" s="26"/>
      <c r="M42" s="26"/>
      <c r="N42" s="26">
        <v>50</v>
      </c>
      <c r="O42" s="26">
        <v>1975</v>
      </c>
      <c r="P42" s="15">
        <v>747</v>
      </c>
      <c r="Q42" s="28">
        <v>2021</v>
      </c>
      <c r="R42" s="29">
        <f t="shared" si="2"/>
        <v>23</v>
      </c>
    </row>
    <row r="43" spans="1:18" ht="15" customHeight="1">
      <c r="A43" s="25" t="s">
        <v>159</v>
      </c>
      <c r="B43" s="10">
        <v>15</v>
      </c>
      <c r="C43" s="10">
        <v>19</v>
      </c>
      <c r="D43" s="10">
        <v>31</v>
      </c>
      <c r="E43" s="10">
        <v>35</v>
      </c>
      <c r="F43" s="11">
        <v>38</v>
      </c>
      <c r="G43" s="11">
        <v>44</v>
      </c>
      <c r="H43" s="26">
        <v>155</v>
      </c>
      <c r="I43" s="26">
        <v>160</v>
      </c>
      <c r="J43" s="26">
        <v>115</v>
      </c>
      <c r="K43" s="26">
        <v>120</v>
      </c>
      <c r="L43" s="26"/>
      <c r="M43" s="26"/>
      <c r="N43" s="26">
        <v>56</v>
      </c>
      <c r="O43" s="26">
        <v>2545</v>
      </c>
      <c r="P43" s="15">
        <v>2623</v>
      </c>
      <c r="Q43" s="28"/>
      <c r="R43" s="29">
        <f t="shared" si="2"/>
        <v>25</v>
      </c>
    </row>
    <row r="44" spans="1:18" ht="14.25" customHeight="1">
      <c r="A44" s="20"/>
      <c r="B44" s="35"/>
      <c r="C44" s="35"/>
      <c r="D44" s="34"/>
      <c r="E44" s="34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9"/>
    </row>
    <row r="45" spans="1:18" ht="14.25" customHeight="1">
      <c r="A45" s="23" t="s">
        <v>160</v>
      </c>
      <c r="B45" s="34"/>
      <c r="C45" s="34"/>
      <c r="D45" s="34"/>
      <c r="E45" s="34"/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9"/>
    </row>
    <row r="46" spans="1:23" ht="15" customHeight="1">
      <c r="A46" s="25" t="s">
        <v>161</v>
      </c>
      <c r="B46" s="10">
        <v>2</v>
      </c>
      <c r="C46" s="10">
        <v>4</v>
      </c>
      <c r="D46" s="10">
        <v>8</v>
      </c>
      <c r="E46" s="10">
        <v>9</v>
      </c>
      <c r="F46" s="11">
        <v>14</v>
      </c>
      <c r="G46" s="11">
        <v>18</v>
      </c>
      <c r="H46" s="26">
        <v>17</v>
      </c>
      <c r="I46" s="26">
        <v>18</v>
      </c>
      <c r="J46" s="26">
        <v>18</v>
      </c>
      <c r="K46" s="26">
        <v>19</v>
      </c>
      <c r="L46" s="26"/>
      <c r="M46" s="26"/>
      <c r="N46" s="26">
        <v>2</v>
      </c>
      <c r="O46" s="26">
        <v>100</v>
      </c>
      <c r="P46" s="15">
        <v>2648</v>
      </c>
      <c r="Q46" s="28"/>
      <c r="R46" s="29">
        <f aca="true" t="shared" si="3" ref="R46:R62">(B46+C46+D46+E46)/4</f>
        <v>5.75</v>
      </c>
      <c r="T46" s="31"/>
      <c r="U46" s="31"/>
      <c r="V46" s="31"/>
      <c r="W46" s="31"/>
    </row>
    <row r="47" spans="1:18" ht="15" customHeight="1">
      <c r="A47" s="25" t="s">
        <v>162</v>
      </c>
      <c r="B47" s="10">
        <v>3</v>
      </c>
      <c r="C47" s="10">
        <v>5</v>
      </c>
      <c r="D47" s="10">
        <v>10</v>
      </c>
      <c r="E47" s="10">
        <v>12</v>
      </c>
      <c r="F47" s="11">
        <v>15</v>
      </c>
      <c r="G47" s="11">
        <v>19</v>
      </c>
      <c r="H47" s="26">
        <v>22</v>
      </c>
      <c r="I47" s="26">
        <v>24</v>
      </c>
      <c r="J47" s="26">
        <v>28</v>
      </c>
      <c r="K47" s="26">
        <v>30</v>
      </c>
      <c r="L47" s="26"/>
      <c r="M47" s="26"/>
      <c r="N47" s="26">
        <v>3</v>
      </c>
      <c r="O47" s="26">
        <v>200</v>
      </c>
      <c r="P47" s="15">
        <v>1976</v>
      </c>
      <c r="Q47" s="28"/>
      <c r="R47" s="29">
        <f t="shared" si="3"/>
        <v>7.5</v>
      </c>
    </row>
    <row r="48" spans="1:18" ht="15" customHeight="1">
      <c r="A48" s="36" t="s">
        <v>162</v>
      </c>
      <c r="B48" s="37">
        <v>2</v>
      </c>
      <c r="C48" s="37">
        <v>4</v>
      </c>
      <c r="D48" s="37">
        <v>13</v>
      </c>
      <c r="E48" s="37">
        <v>15</v>
      </c>
      <c r="F48" s="38">
        <v>16</v>
      </c>
      <c r="G48" s="38">
        <v>21</v>
      </c>
      <c r="H48" s="39">
        <v>23</v>
      </c>
      <c r="I48" s="39">
        <v>26</v>
      </c>
      <c r="J48" s="39">
        <v>32</v>
      </c>
      <c r="K48" s="39">
        <v>35</v>
      </c>
      <c r="L48" s="39">
        <v>5</v>
      </c>
      <c r="M48" s="39">
        <v>10</v>
      </c>
      <c r="N48" s="39">
        <v>4</v>
      </c>
      <c r="O48" s="39">
        <v>250</v>
      </c>
      <c r="P48" s="40">
        <v>1976</v>
      </c>
      <c r="Q48" s="41"/>
      <c r="R48" s="29">
        <f t="shared" si="3"/>
        <v>8.5</v>
      </c>
    </row>
    <row r="49" spans="1:23" ht="15" customHeight="1">
      <c r="A49" s="25" t="s">
        <v>163</v>
      </c>
      <c r="B49" s="10">
        <v>6</v>
      </c>
      <c r="C49" s="10">
        <v>8</v>
      </c>
      <c r="D49" s="10">
        <v>10</v>
      </c>
      <c r="E49" s="10">
        <v>12</v>
      </c>
      <c r="F49" s="11">
        <v>19</v>
      </c>
      <c r="G49" s="11">
        <v>24</v>
      </c>
      <c r="H49" s="26">
        <v>24</v>
      </c>
      <c r="I49" s="26">
        <v>27</v>
      </c>
      <c r="J49" s="26">
        <v>36</v>
      </c>
      <c r="K49" s="26">
        <v>39</v>
      </c>
      <c r="L49" s="26"/>
      <c r="M49" s="26"/>
      <c r="N49" s="26">
        <v>5</v>
      </c>
      <c r="O49" s="26">
        <v>300</v>
      </c>
      <c r="P49" s="15">
        <v>2649</v>
      </c>
      <c r="Q49" s="28"/>
      <c r="R49" s="29">
        <f t="shared" si="3"/>
        <v>9</v>
      </c>
      <c r="T49" s="31"/>
      <c r="U49" s="31"/>
      <c r="V49" s="31"/>
      <c r="W49" s="31"/>
    </row>
    <row r="50" spans="1:18" ht="15" customHeight="1">
      <c r="A50" s="25" t="s">
        <v>164</v>
      </c>
      <c r="B50" s="10">
        <v>3</v>
      </c>
      <c r="C50" s="10">
        <v>5</v>
      </c>
      <c r="D50" s="10">
        <v>16</v>
      </c>
      <c r="E50" s="10">
        <v>18</v>
      </c>
      <c r="F50" s="11">
        <v>18</v>
      </c>
      <c r="G50" s="11">
        <v>25</v>
      </c>
      <c r="H50" s="26">
        <v>29</v>
      </c>
      <c r="I50" s="26">
        <v>31</v>
      </c>
      <c r="J50" s="26">
        <v>46</v>
      </c>
      <c r="K50" s="26">
        <v>48</v>
      </c>
      <c r="L50" s="26"/>
      <c r="M50" s="26"/>
      <c r="N50" s="26">
        <v>6</v>
      </c>
      <c r="O50" s="26">
        <v>400</v>
      </c>
      <c r="P50" s="15">
        <v>2647</v>
      </c>
      <c r="Q50" s="28"/>
      <c r="R50" s="29">
        <f t="shared" si="3"/>
        <v>10.5</v>
      </c>
    </row>
    <row r="51" spans="1:18" ht="15" customHeight="1">
      <c r="A51" s="25" t="s">
        <v>165</v>
      </c>
      <c r="B51" s="10">
        <v>7</v>
      </c>
      <c r="C51" s="10">
        <v>9</v>
      </c>
      <c r="D51" s="10">
        <v>14</v>
      </c>
      <c r="E51" s="10">
        <v>18</v>
      </c>
      <c r="F51" s="11">
        <v>21</v>
      </c>
      <c r="G51" s="11">
        <v>31</v>
      </c>
      <c r="H51" s="26">
        <v>33</v>
      </c>
      <c r="I51" s="26">
        <v>36</v>
      </c>
      <c r="J51" s="26">
        <v>55</v>
      </c>
      <c r="K51" s="26">
        <v>58</v>
      </c>
      <c r="L51" s="26"/>
      <c r="M51" s="26"/>
      <c r="N51" s="26">
        <v>13</v>
      </c>
      <c r="O51" s="26">
        <v>500</v>
      </c>
      <c r="P51" s="15"/>
      <c r="Q51" s="28">
        <v>63</v>
      </c>
      <c r="R51" s="29">
        <f t="shared" si="3"/>
        <v>12</v>
      </c>
    </row>
    <row r="52" spans="1:18" ht="15" customHeight="1">
      <c r="A52" s="25" t="s">
        <v>166</v>
      </c>
      <c r="B52" s="10">
        <v>5</v>
      </c>
      <c r="C52" s="10">
        <v>7</v>
      </c>
      <c r="D52" s="10">
        <v>19</v>
      </c>
      <c r="E52" s="10">
        <v>22</v>
      </c>
      <c r="F52" s="11">
        <v>25</v>
      </c>
      <c r="G52" s="11">
        <v>35</v>
      </c>
      <c r="H52" s="26">
        <v>44</v>
      </c>
      <c r="I52" s="26">
        <v>47</v>
      </c>
      <c r="J52" s="26">
        <v>69</v>
      </c>
      <c r="K52" s="26">
        <v>72</v>
      </c>
      <c r="L52" s="26"/>
      <c r="M52" s="26"/>
      <c r="N52" s="26">
        <v>15</v>
      </c>
      <c r="O52" s="26">
        <v>600</v>
      </c>
      <c r="P52" s="15">
        <v>2802</v>
      </c>
      <c r="Q52" s="28"/>
      <c r="R52" s="29">
        <f t="shared" si="3"/>
        <v>13.25</v>
      </c>
    </row>
    <row r="53" spans="1:18" ht="15" customHeight="1">
      <c r="A53" s="36" t="s">
        <v>167</v>
      </c>
      <c r="B53" s="37">
        <v>8</v>
      </c>
      <c r="C53" s="37">
        <v>10</v>
      </c>
      <c r="D53" s="37">
        <v>17</v>
      </c>
      <c r="E53" s="37">
        <v>19</v>
      </c>
      <c r="F53" s="38">
        <v>23</v>
      </c>
      <c r="G53" s="38">
        <v>33</v>
      </c>
      <c r="H53" s="39">
        <v>48</v>
      </c>
      <c r="I53" s="39">
        <v>54</v>
      </c>
      <c r="J53" s="39">
        <v>76</v>
      </c>
      <c r="K53" s="39">
        <v>80</v>
      </c>
      <c r="L53" s="39">
        <v>20</v>
      </c>
      <c r="M53" s="39">
        <v>30</v>
      </c>
      <c r="N53" s="39">
        <v>19</v>
      </c>
      <c r="O53" s="39">
        <v>680</v>
      </c>
      <c r="P53" s="40">
        <v>1929</v>
      </c>
      <c r="Q53" s="41"/>
      <c r="R53" s="29">
        <f t="shared" si="3"/>
        <v>13.5</v>
      </c>
    </row>
    <row r="54" spans="1:18" ht="15" customHeight="1">
      <c r="A54" s="25" t="s">
        <v>167</v>
      </c>
      <c r="B54" s="10">
        <v>11</v>
      </c>
      <c r="C54" s="10">
        <v>13</v>
      </c>
      <c r="D54" s="10">
        <v>16</v>
      </c>
      <c r="E54" s="10">
        <v>18</v>
      </c>
      <c r="F54" s="11">
        <v>26</v>
      </c>
      <c r="G54" s="11">
        <v>37</v>
      </c>
      <c r="H54" s="26">
        <v>55</v>
      </c>
      <c r="I54" s="26">
        <v>59</v>
      </c>
      <c r="J54" s="26">
        <v>82</v>
      </c>
      <c r="K54" s="26">
        <v>86</v>
      </c>
      <c r="L54" s="26"/>
      <c r="M54" s="26"/>
      <c r="N54" s="26">
        <v>20</v>
      </c>
      <c r="O54" s="26">
        <v>750</v>
      </c>
      <c r="P54" s="15">
        <v>1929</v>
      </c>
      <c r="Q54" s="28"/>
      <c r="R54" s="29">
        <f t="shared" si="3"/>
        <v>14.5</v>
      </c>
    </row>
    <row r="55" spans="1:18" ht="15" customHeight="1">
      <c r="A55" s="25" t="s">
        <v>168</v>
      </c>
      <c r="B55" s="10">
        <v>3</v>
      </c>
      <c r="C55" s="10">
        <v>4</v>
      </c>
      <c r="D55" s="10">
        <v>27</v>
      </c>
      <c r="E55" s="10">
        <v>30</v>
      </c>
      <c r="F55" s="11">
        <v>34</v>
      </c>
      <c r="G55" s="11">
        <v>48</v>
      </c>
      <c r="H55" s="26">
        <v>68</v>
      </c>
      <c r="I55" s="26">
        <v>72</v>
      </c>
      <c r="J55" s="26">
        <v>98</v>
      </c>
      <c r="K55" s="26">
        <v>102</v>
      </c>
      <c r="L55" s="26"/>
      <c r="M55" s="26"/>
      <c r="N55" s="26">
        <v>26</v>
      </c>
      <c r="O55" s="26">
        <v>900</v>
      </c>
      <c r="P55" s="15">
        <v>153</v>
      </c>
      <c r="Q55" s="28"/>
      <c r="R55" s="29">
        <f t="shared" si="3"/>
        <v>16</v>
      </c>
    </row>
    <row r="56" spans="1:18" ht="15" customHeight="1">
      <c r="A56" s="25" t="s">
        <v>169</v>
      </c>
      <c r="B56" s="10">
        <v>11</v>
      </c>
      <c r="C56" s="10">
        <v>13</v>
      </c>
      <c r="D56" s="10">
        <v>21</v>
      </c>
      <c r="E56" s="10">
        <v>25</v>
      </c>
      <c r="F56" s="11">
        <v>37</v>
      </c>
      <c r="G56" s="11">
        <v>47</v>
      </c>
      <c r="H56" s="26">
        <v>80</v>
      </c>
      <c r="I56" s="26">
        <v>85</v>
      </c>
      <c r="J56" s="26">
        <v>112</v>
      </c>
      <c r="K56" s="26">
        <v>117</v>
      </c>
      <c r="L56" s="26"/>
      <c r="M56" s="26"/>
      <c r="N56" s="26">
        <v>35</v>
      </c>
      <c r="O56" s="26">
        <v>1200</v>
      </c>
      <c r="P56" s="15">
        <v>744</v>
      </c>
      <c r="Q56" s="28">
        <v>2014</v>
      </c>
      <c r="R56" s="29">
        <f t="shared" si="3"/>
        <v>17.5</v>
      </c>
    </row>
    <row r="57" spans="1:18" ht="15" customHeight="1">
      <c r="A57" s="36" t="s">
        <v>170</v>
      </c>
      <c r="B57" s="37">
        <v>15</v>
      </c>
      <c r="C57" s="37">
        <v>17</v>
      </c>
      <c r="D57" s="37">
        <v>19</v>
      </c>
      <c r="E57" s="37">
        <v>21</v>
      </c>
      <c r="F57" s="38">
        <v>32</v>
      </c>
      <c r="G57" s="38">
        <v>44</v>
      </c>
      <c r="H57" s="39">
        <v>83</v>
      </c>
      <c r="I57" s="39">
        <v>89</v>
      </c>
      <c r="J57" s="39">
        <v>122</v>
      </c>
      <c r="K57" s="39">
        <v>141</v>
      </c>
      <c r="L57" s="39">
        <v>40</v>
      </c>
      <c r="M57" s="39">
        <v>50</v>
      </c>
      <c r="N57" s="39">
        <v>38</v>
      </c>
      <c r="O57" s="39">
        <v>1250</v>
      </c>
      <c r="P57" s="40">
        <v>1932</v>
      </c>
      <c r="Q57" s="41"/>
      <c r="R57" s="29">
        <f t="shared" si="3"/>
        <v>18</v>
      </c>
    </row>
    <row r="58" spans="1:18" ht="15" customHeight="1">
      <c r="A58" s="25" t="s">
        <v>170</v>
      </c>
      <c r="B58" s="10">
        <v>4</v>
      </c>
      <c r="C58" s="10">
        <v>6</v>
      </c>
      <c r="D58" s="10">
        <v>32</v>
      </c>
      <c r="E58" s="10">
        <v>34</v>
      </c>
      <c r="F58" s="11">
        <v>38</v>
      </c>
      <c r="G58" s="11">
        <v>49</v>
      </c>
      <c r="H58" s="26">
        <v>86</v>
      </c>
      <c r="I58" s="26">
        <v>92</v>
      </c>
      <c r="J58" s="26">
        <v>129</v>
      </c>
      <c r="K58" s="26">
        <v>134</v>
      </c>
      <c r="L58" s="26"/>
      <c r="M58" s="26"/>
      <c r="N58" s="26">
        <v>39</v>
      </c>
      <c r="O58" s="26">
        <v>1350</v>
      </c>
      <c r="P58" s="15">
        <v>1932</v>
      </c>
      <c r="Q58" s="28"/>
      <c r="R58" s="29">
        <f t="shared" si="3"/>
        <v>19</v>
      </c>
    </row>
    <row r="59" spans="1:18" ht="15" customHeight="1">
      <c r="A59" s="25" t="s">
        <v>171</v>
      </c>
      <c r="B59" s="10">
        <v>16</v>
      </c>
      <c r="C59" s="10">
        <v>18</v>
      </c>
      <c r="D59" s="10">
        <v>23</v>
      </c>
      <c r="E59" s="10">
        <v>25</v>
      </c>
      <c r="F59" s="11">
        <v>40</v>
      </c>
      <c r="G59" s="11">
        <v>50</v>
      </c>
      <c r="H59" s="26">
        <v>93</v>
      </c>
      <c r="I59" s="26">
        <v>98</v>
      </c>
      <c r="J59" s="26">
        <v>146</v>
      </c>
      <c r="K59" s="26">
        <v>151</v>
      </c>
      <c r="L59" s="26"/>
      <c r="M59" s="26"/>
      <c r="N59" s="26">
        <v>43</v>
      </c>
      <c r="O59" s="26">
        <v>1500</v>
      </c>
      <c r="P59" s="15">
        <v>198</v>
      </c>
      <c r="Q59" s="28"/>
      <c r="R59" s="29">
        <f t="shared" si="3"/>
        <v>20.5</v>
      </c>
    </row>
    <row r="60" spans="1:18" ht="15" customHeight="1">
      <c r="A60" s="25" t="s">
        <v>172</v>
      </c>
      <c r="B60" s="10">
        <v>7</v>
      </c>
      <c r="C60" s="10">
        <v>9</v>
      </c>
      <c r="D60" s="10">
        <v>35</v>
      </c>
      <c r="E60" s="10">
        <v>37</v>
      </c>
      <c r="F60" s="11">
        <v>47</v>
      </c>
      <c r="G60" s="11">
        <v>57</v>
      </c>
      <c r="H60" s="26">
        <v>104</v>
      </c>
      <c r="I60" s="26">
        <v>110</v>
      </c>
      <c r="J60" s="26">
        <v>171</v>
      </c>
      <c r="K60" s="26">
        <v>177</v>
      </c>
      <c r="L60" s="26"/>
      <c r="M60" s="26"/>
      <c r="N60" s="26">
        <v>49</v>
      </c>
      <c r="O60" s="26">
        <v>1800</v>
      </c>
      <c r="P60" s="15">
        <v>2322</v>
      </c>
      <c r="Q60" s="28"/>
      <c r="R60" s="29">
        <f t="shared" si="3"/>
        <v>22</v>
      </c>
    </row>
    <row r="61" spans="1:18" ht="15" customHeight="1">
      <c r="A61" s="25" t="s">
        <v>173</v>
      </c>
      <c r="B61" s="10">
        <v>13</v>
      </c>
      <c r="C61" s="10">
        <v>17</v>
      </c>
      <c r="D61" s="10">
        <v>31</v>
      </c>
      <c r="E61" s="10">
        <v>33</v>
      </c>
      <c r="F61" s="11">
        <v>54</v>
      </c>
      <c r="G61" s="11">
        <v>64</v>
      </c>
      <c r="H61" s="26">
        <v>115</v>
      </c>
      <c r="I61" s="26">
        <v>121</v>
      </c>
      <c r="J61" s="26">
        <v>186</v>
      </c>
      <c r="K61" s="26">
        <v>195</v>
      </c>
      <c r="L61" s="26"/>
      <c r="M61" s="26"/>
      <c r="N61" s="26">
        <v>56</v>
      </c>
      <c r="O61" s="26">
        <v>2200</v>
      </c>
      <c r="P61" s="15">
        <v>758</v>
      </c>
      <c r="Q61" s="28">
        <v>2022</v>
      </c>
      <c r="R61" s="29">
        <f t="shared" si="3"/>
        <v>23.5</v>
      </c>
    </row>
    <row r="62" spans="1:18" ht="15" customHeight="1">
      <c r="A62" s="25" t="s">
        <v>174</v>
      </c>
      <c r="B62" s="10">
        <v>20</v>
      </c>
      <c r="C62" s="10">
        <v>23</v>
      </c>
      <c r="D62" s="10">
        <v>27</v>
      </c>
      <c r="E62" s="10">
        <v>30</v>
      </c>
      <c r="F62" s="11">
        <v>58</v>
      </c>
      <c r="G62" s="11">
        <v>68</v>
      </c>
      <c r="H62" s="26">
        <v>128</v>
      </c>
      <c r="I62" s="26">
        <v>135</v>
      </c>
      <c r="J62" s="26">
        <v>203</v>
      </c>
      <c r="K62" s="26">
        <v>210</v>
      </c>
      <c r="L62" s="26"/>
      <c r="M62" s="26"/>
      <c r="N62" s="26">
        <v>62</v>
      </c>
      <c r="O62" s="26">
        <v>2500</v>
      </c>
      <c r="P62" s="15"/>
      <c r="Q62" s="28"/>
      <c r="R62" s="29">
        <f t="shared" si="3"/>
        <v>25</v>
      </c>
    </row>
    <row r="63" spans="1:18" ht="15" customHeight="1">
      <c r="A63" s="42"/>
      <c r="B63" s="34"/>
      <c r="C63" s="34"/>
      <c r="D63" s="34"/>
      <c r="E63" s="34"/>
      <c r="F63" s="43"/>
      <c r="G63" s="43"/>
      <c r="H63" s="21"/>
      <c r="I63" s="21"/>
      <c r="J63" s="21"/>
      <c r="K63" s="21"/>
      <c r="L63" s="21"/>
      <c r="M63" s="21"/>
      <c r="N63" s="21"/>
      <c r="O63" s="21"/>
      <c r="P63" s="44"/>
      <c r="Q63" s="30"/>
      <c r="R63" s="29"/>
    </row>
    <row r="64" spans="1:18" ht="14.25" customHeight="1">
      <c r="A64" s="23" t="s">
        <v>175</v>
      </c>
      <c r="B64" s="34"/>
      <c r="C64" s="34"/>
      <c r="D64" s="34"/>
      <c r="E64" s="34"/>
      <c r="F64" s="3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9"/>
    </row>
    <row r="65" spans="1:18" ht="15" customHeight="1">
      <c r="A65" s="25" t="s">
        <v>176</v>
      </c>
      <c r="B65" s="10">
        <v>7</v>
      </c>
      <c r="C65" s="45">
        <v>8</v>
      </c>
      <c r="D65" s="45">
        <v>12</v>
      </c>
      <c r="E65" s="45">
        <v>13</v>
      </c>
      <c r="F65" s="11">
        <v>17</v>
      </c>
      <c r="G65" s="11">
        <v>22</v>
      </c>
      <c r="H65" s="26">
        <v>23</v>
      </c>
      <c r="I65" s="26">
        <v>25</v>
      </c>
      <c r="J65" s="26">
        <v>8</v>
      </c>
      <c r="K65" s="26">
        <v>10</v>
      </c>
      <c r="L65" s="26">
        <v>20</v>
      </c>
      <c r="M65" s="26">
        <v>25</v>
      </c>
      <c r="N65" s="26">
        <v>4</v>
      </c>
      <c r="O65" s="26">
        <v>200</v>
      </c>
      <c r="P65" s="15">
        <v>1894</v>
      </c>
      <c r="Q65" s="28"/>
      <c r="R65" s="29">
        <f aca="true" t="shared" si="4" ref="R65:R78">(B65+C65+D65+E65)/4</f>
        <v>10</v>
      </c>
    </row>
    <row r="66" spans="1:18" ht="15" customHeight="1">
      <c r="A66" s="25" t="s">
        <v>177</v>
      </c>
      <c r="B66" s="10">
        <v>9</v>
      </c>
      <c r="C66" s="45">
        <v>11</v>
      </c>
      <c r="D66" s="45">
        <v>15</v>
      </c>
      <c r="E66" s="45">
        <v>17</v>
      </c>
      <c r="F66" s="11">
        <v>17</v>
      </c>
      <c r="G66" s="11">
        <v>23</v>
      </c>
      <c r="H66" s="26">
        <v>28</v>
      </c>
      <c r="I66" s="26">
        <v>30</v>
      </c>
      <c r="J66" s="26">
        <v>11</v>
      </c>
      <c r="K66" s="26">
        <v>12</v>
      </c>
      <c r="L66" s="26">
        <v>24</v>
      </c>
      <c r="M66" s="26">
        <v>26</v>
      </c>
      <c r="N66" s="26">
        <v>2</v>
      </c>
      <c r="O66" s="26">
        <v>300</v>
      </c>
      <c r="P66" s="15">
        <v>1501</v>
      </c>
      <c r="Q66" s="28"/>
      <c r="R66" s="29">
        <f t="shared" si="4"/>
        <v>13</v>
      </c>
    </row>
    <row r="67" spans="1:18" ht="15" customHeight="1">
      <c r="A67" s="25" t="s">
        <v>177</v>
      </c>
      <c r="B67" s="10">
        <v>9</v>
      </c>
      <c r="C67" s="45">
        <v>12</v>
      </c>
      <c r="D67" s="45">
        <v>20</v>
      </c>
      <c r="E67" s="45">
        <v>23</v>
      </c>
      <c r="F67" s="11">
        <v>18</v>
      </c>
      <c r="G67" s="11">
        <v>24</v>
      </c>
      <c r="H67" s="26">
        <v>31</v>
      </c>
      <c r="I67" s="26">
        <v>34</v>
      </c>
      <c r="J67" s="26">
        <v>11</v>
      </c>
      <c r="K67" s="26">
        <v>14</v>
      </c>
      <c r="L67" s="26">
        <v>24</v>
      </c>
      <c r="M67" s="26">
        <v>27</v>
      </c>
      <c r="N67" s="26">
        <v>6</v>
      </c>
      <c r="O67" s="26">
        <v>400</v>
      </c>
      <c r="P67" s="15">
        <v>1493</v>
      </c>
      <c r="Q67" s="28">
        <v>59</v>
      </c>
      <c r="R67" s="29">
        <f t="shared" si="4"/>
        <v>16</v>
      </c>
    </row>
    <row r="68" spans="1:18" ht="15" customHeight="1">
      <c r="A68" s="25" t="s">
        <v>178</v>
      </c>
      <c r="B68" s="10">
        <v>14</v>
      </c>
      <c r="C68" s="45">
        <v>17</v>
      </c>
      <c r="D68" s="45">
        <v>21</v>
      </c>
      <c r="E68" s="45">
        <v>24</v>
      </c>
      <c r="F68" s="11">
        <v>20</v>
      </c>
      <c r="G68" s="11">
        <v>30</v>
      </c>
      <c r="H68" s="26">
        <v>48</v>
      </c>
      <c r="I68" s="26">
        <v>51</v>
      </c>
      <c r="J68" s="26">
        <v>19</v>
      </c>
      <c r="K68" s="26">
        <v>22</v>
      </c>
      <c r="L68" s="26">
        <v>37</v>
      </c>
      <c r="M68" s="26">
        <v>40</v>
      </c>
      <c r="N68" s="26">
        <v>11</v>
      </c>
      <c r="O68" s="26">
        <v>700</v>
      </c>
      <c r="P68" s="15">
        <v>1494</v>
      </c>
      <c r="Q68" s="28"/>
      <c r="R68" s="29">
        <f t="shared" si="4"/>
        <v>19</v>
      </c>
    </row>
    <row r="69" spans="1:18" ht="15" customHeight="1">
      <c r="A69" s="25" t="s">
        <v>179</v>
      </c>
      <c r="B69" s="10">
        <v>10</v>
      </c>
      <c r="C69" s="45">
        <v>14</v>
      </c>
      <c r="D69" s="45">
        <v>30</v>
      </c>
      <c r="E69" s="45">
        <v>34</v>
      </c>
      <c r="F69" s="11">
        <v>23</v>
      </c>
      <c r="G69" s="11">
        <v>33</v>
      </c>
      <c r="H69" s="26">
        <v>62</v>
      </c>
      <c r="I69" s="26">
        <v>65</v>
      </c>
      <c r="J69" s="26">
        <v>26</v>
      </c>
      <c r="K69" s="26">
        <v>29</v>
      </c>
      <c r="L69" s="26">
        <v>50</v>
      </c>
      <c r="M69" s="26">
        <v>53</v>
      </c>
      <c r="N69" s="26">
        <v>17</v>
      </c>
      <c r="O69" s="26">
        <v>1000</v>
      </c>
      <c r="P69" s="15">
        <v>1505</v>
      </c>
      <c r="Q69" s="28"/>
      <c r="R69" s="29">
        <f t="shared" si="4"/>
        <v>22</v>
      </c>
    </row>
    <row r="70" spans="1:18" ht="15" customHeight="1">
      <c r="A70" s="25" t="s">
        <v>180</v>
      </c>
      <c r="B70" s="10">
        <v>21</v>
      </c>
      <c r="C70" s="45">
        <v>24</v>
      </c>
      <c r="D70" s="45">
        <v>26</v>
      </c>
      <c r="E70" s="45">
        <v>29</v>
      </c>
      <c r="F70" s="11">
        <v>28</v>
      </c>
      <c r="G70" s="11">
        <v>38</v>
      </c>
      <c r="H70" s="26">
        <v>83</v>
      </c>
      <c r="I70" s="26">
        <v>87</v>
      </c>
      <c r="J70" s="26">
        <v>32</v>
      </c>
      <c r="K70" s="26">
        <v>36</v>
      </c>
      <c r="L70" s="26">
        <v>70</v>
      </c>
      <c r="M70" s="26">
        <v>74</v>
      </c>
      <c r="N70" s="26">
        <v>24</v>
      </c>
      <c r="O70" s="26">
        <v>1500</v>
      </c>
      <c r="P70" s="15">
        <v>1588</v>
      </c>
      <c r="Q70" s="28"/>
      <c r="R70" s="29">
        <f t="shared" si="4"/>
        <v>25</v>
      </c>
    </row>
    <row r="71" spans="1:18" ht="15" customHeight="1">
      <c r="A71" s="25" t="s">
        <v>181</v>
      </c>
      <c r="B71" s="10">
        <v>18</v>
      </c>
      <c r="C71" s="45">
        <v>21</v>
      </c>
      <c r="D71" s="45">
        <v>35</v>
      </c>
      <c r="E71" s="45">
        <v>38</v>
      </c>
      <c r="F71" s="11">
        <v>32</v>
      </c>
      <c r="G71" s="11">
        <v>42</v>
      </c>
      <c r="H71" s="26">
        <v>105</v>
      </c>
      <c r="I71" s="26">
        <v>109</v>
      </c>
      <c r="J71" s="26">
        <v>37</v>
      </c>
      <c r="K71" s="26">
        <v>41</v>
      </c>
      <c r="L71" s="26">
        <v>78</v>
      </c>
      <c r="M71" s="26">
        <v>82</v>
      </c>
      <c r="N71" s="26">
        <v>33</v>
      </c>
      <c r="O71" s="26">
        <v>2000</v>
      </c>
      <c r="P71" s="15">
        <v>1587</v>
      </c>
      <c r="Q71" s="28"/>
      <c r="R71" s="29">
        <f t="shared" si="4"/>
        <v>28</v>
      </c>
    </row>
    <row r="72" spans="1:24" ht="15" customHeight="1">
      <c r="A72" s="25" t="s">
        <v>182</v>
      </c>
      <c r="B72" s="10">
        <v>25</v>
      </c>
      <c r="C72" s="45">
        <v>27</v>
      </c>
      <c r="D72" s="45">
        <v>35</v>
      </c>
      <c r="E72" s="45">
        <v>37</v>
      </c>
      <c r="F72" s="11">
        <v>35</v>
      </c>
      <c r="G72" s="11">
        <v>45</v>
      </c>
      <c r="H72" s="26">
        <v>125</v>
      </c>
      <c r="I72" s="26">
        <v>130</v>
      </c>
      <c r="J72" s="26">
        <v>50</v>
      </c>
      <c r="K72" s="26">
        <v>55</v>
      </c>
      <c r="L72" s="26">
        <v>94</v>
      </c>
      <c r="M72" s="26">
        <v>99</v>
      </c>
      <c r="N72" s="26">
        <v>38</v>
      </c>
      <c r="O72" s="26">
        <v>2500</v>
      </c>
      <c r="P72" s="15">
        <v>1486</v>
      </c>
      <c r="Q72" s="28">
        <v>2015</v>
      </c>
      <c r="R72" s="29">
        <f t="shared" si="4"/>
        <v>31</v>
      </c>
      <c r="S72" s="46"/>
      <c r="T72" s="46"/>
      <c r="U72" s="46"/>
      <c r="V72" s="46"/>
      <c r="W72" s="46"/>
      <c r="X72" s="46"/>
    </row>
    <row r="73" spans="1:18" ht="15" customHeight="1">
      <c r="A73" s="25" t="s">
        <v>183</v>
      </c>
      <c r="B73" s="10">
        <v>15</v>
      </c>
      <c r="C73" s="45">
        <v>18</v>
      </c>
      <c r="D73" s="45">
        <v>50</v>
      </c>
      <c r="E73" s="45">
        <v>54</v>
      </c>
      <c r="F73" s="11">
        <v>39</v>
      </c>
      <c r="G73" s="11">
        <v>49</v>
      </c>
      <c r="H73" s="26">
        <v>147</v>
      </c>
      <c r="I73" s="26">
        <v>152</v>
      </c>
      <c r="J73" s="26">
        <v>68</v>
      </c>
      <c r="K73" s="26">
        <v>73</v>
      </c>
      <c r="L73" s="26">
        <v>96</v>
      </c>
      <c r="M73" s="26">
        <v>101</v>
      </c>
      <c r="N73" s="26">
        <v>43</v>
      </c>
      <c r="O73" s="26">
        <v>3000</v>
      </c>
      <c r="P73" s="15">
        <v>1485</v>
      </c>
      <c r="Q73" s="28"/>
      <c r="R73" s="29">
        <f t="shared" si="4"/>
        <v>34.25</v>
      </c>
    </row>
    <row r="74" spans="1:18" ht="15" customHeight="1">
      <c r="A74" s="25" t="s">
        <v>184</v>
      </c>
      <c r="B74" s="10">
        <v>28</v>
      </c>
      <c r="C74" s="45">
        <v>31</v>
      </c>
      <c r="D74" s="45">
        <v>43</v>
      </c>
      <c r="E74" s="45">
        <v>48</v>
      </c>
      <c r="F74" s="11">
        <v>41</v>
      </c>
      <c r="G74" s="11">
        <v>51</v>
      </c>
      <c r="H74" s="26">
        <v>172</v>
      </c>
      <c r="I74" s="26">
        <v>178</v>
      </c>
      <c r="J74" s="26">
        <v>91</v>
      </c>
      <c r="K74" s="26">
        <v>97</v>
      </c>
      <c r="L74" s="26">
        <v>109</v>
      </c>
      <c r="M74" s="26">
        <v>115</v>
      </c>
      <c r="N74" s="26">
        <v>48</v>
      </c>
      <c r="O74" s="26">
        <v>3500</v>
      </c>
      <c r="P74" s="15">
        <v>1553</v>
      </c>
      <c r="Q74" s="28"/>
      <c r="R74" s="29">
        <f t="shared" si="4"/>
        <v>37.5</v>
      </c>
    </row>
    <row r="75" spans="1:18" ht="15" customHeight="1">
      <c r="A75" s="25" t="s">
        <v>185</v>
      </c>
      <c r="B75" s="10">
        <v>31</v>
      </c>
      <c r="C75" s="45">
        <v>35</v>
      </c>
      <c r="D75" s="45">
        <v>47</v>
      </c>
      <c r="E75" s="45">
        <v>50</v>
      </c>
      <c r="F75" s="11">
        <v>46</v>
      </c>
      <c r="G75" s="11">
        <v>56</v>
      </c>
      <c r="H75" s="26">
        <v>188</v>
      </c>
      <c r="I75" s="26">
        <v>194</v>
      </c>
      <c r="J75" s="26">
        <v>102</v>
      </c>
      <c r="K75" s="26">
        <v>108</v>
      </c>
      <c r="L75" s="26">
        <v>120</v>
      </c>
      <c r="M75" s="26">
        <v>126</v>
      </c>
      <c r="N75" s="26">
        <v>53</v>
      </c>
      <c r="O75" s="26">
        <v>4000</v>
      </c>
      <c r="P75" s="15">
        <v>1937</v>
      </c>
      <c r="Q75" s="28"/>
      <c r="R75" s="29">
        <f t="shared" si="4"/>
        <v>40.75</v>
      </c>
    </row>
    <row r="76" spans="1:18" ht="15" customHeight="1">
      <c r="A76" s="25" t="s">
        <v>186</v>
      </c>
      <c r="B76" s="10">
        <v>30</v>
      </c>
      <c r="C76" s="45">
        <v>33</v>
      </c>
      <c r="D76" s="45">
        <v>55</v>
      </c>
      <c r="E76" s="45">
        <v>58</v>
      </c>
      <c r="F76" s="11">
        <v>50</v>
      </c>
      <c r="G76" s="11">
        <v>60</v>
      </c>
      <c r="H76" s="26">
        <v>208</v>
      </c>
      <c r="I76" s="26">
        <v>215</v>
      </c>
      <c r="J76" s="26">
        <v>113</v>
      </c>
      <c r="K76" s="26">
        <v>120</v>
      </c>
      <c r="L76" s="26">
        <v>131</v>
      </c>
      <c r="M76" s="26">
        <v>138</v>
      </c>
      <c r="N76" s="26">
        <v>58</v>
      </c>
      <c r="O76" s="26">
        <v>4500</v>
      </c>
      <c r="P76" s="15">
        <v>1936</v>
      </c>
      <c r="Q76" s="28"/>
      <c r="R76" s="29">
        <f t="shared" si="4"/>
        <v>44</v>
      </c>
    </row>
    <row r="77" spans="1:18" ht="15" customHeight="1">
      <c r="A77" s="25" t="s">
        <v>187</v>
      </c>
      <c r="B77" s="10">
        <v>20</v>
      </c>
      <c r="C77" s="45">
        <v>23</v>
      </c>
      <c r="D77" s="45">
        <v>70</v>
      </c>
      <c r="E77" s="45">
        <v>75</v>
      </c>
      <c r="F77" s="11">
        <v>50</v>
      </c>
      <c r="G77" s="11">
        <v>65</v>
      </c>
      <c r="H77" s="26">
        <v>225</v>
      </c>
      <c r="I77" s="26">
        <v>233</v>
      </c>
      <c r="J77" s="26">
        <v>121</v>
      </c>
      <c r="K77" s="26">
        <v>130</v>
      </c>
      <c r="L77" s="26">
        <v>152</v>
      </c>
      <c r="M77" s="26">
        <v>160</v>
      </c>
      <c r="N77" s="26">
        <v>62</v>
      </c>
      <c r="O77" s="26">
        <v>5000</v>
      </c>
      <c r="P77" s="15">
        <v>1467</v>
      </c>
      <c r="Q77" s="28">
        <v>2023</v>
      </c>
      <c r="R77" s="29">
        <f t="shared" si="4"/>
        <v>47</v>
      </c>
    </row>
    <row r="78" spans="1:18" ht="15" customHeight="1">
      <c r="A78" s="25" t="s">
        <v>188</v>
      </c>
      <c r="B78" s="10">
        <v>35</v>
      </c>
      <c r="C78" s="45">
        <v>40</v>
      </c>
      <c r="D78" s="45">
        <v>60</v>
      </c>
      <c r="E78" s="45">
        <v>65</v>
      </c>
      <c r="F78" s="11">
        <v>37</v>
      </c>
      <c r="G78" s="11">
        <v>53</v>
      </c>
      <c r="H78" s="26">
        <v>246</v>
      </c>
      <c r="I78" s="26">
        <v>253</v>
      </c>
      <c r="J78" s="26"/>
      <c r="K78" s="26"/>
      <c r="L78" s="26">
        <v>231</v>
      </c>
      <c r="M78" s="26">
        <v>244</v>
      </c>
      <c r="N78" s="26">
        <v>63</v>
      </c>
      <c r="O78" s="26">
        <v>4600</v>
      </c>
      <c r="P78" s="15">
        <v>1930</v>
      </c>
      <c r="Q78" s="28"/>
      <c r="R78" s="29">
        <f t="shared" si="4"/>
        <v>50</v>
      </c>
    </row>
    <row r="79" spans="19:23" ht="14.25" customHeight="1">
      <c r="S79" s="31"/>
      <c r="T79" s="31"/>
      <c r="V79" s="31"/>
      <c r="W79" s="31"/>
    </row>
    <row r="80" spans="1:20" ht="14.25" customHeight="1">
      <c r="A80" s="23" t="s">
        <v>189</v>
      </c>
      <c r="B80" s="34"/>
      <c r="C80" s="34"/>
      <c r="D80" s="34"/>
      <c r="E80" s="34"/>
      <c r="F80" s="30"/>
      <c r="G80" s="22"/>
      <c r="H80" s="22"/>
      <c r="I80" s="22"/>
      <c r="J80" s="22"/>
      <c r="K80" s="22"/>
      <c r="L80" s="22" t="s">
        <v>190</v>
      </c>
      <c r="M80" s="22" t="s">
        <v>191</v>
      </c>
      <c r="N80" s="22"/>
      <c r="O80" s="22"/>
      <c r="P80" s="22"/>
      <c r="Q80" s="22"/>
      <c r="R80" s="29"/>
      <c r="S80" s="31"/>
      <c r="T80" s="31"/>
    </row>
    <row r="81" spans="1:20" ht="15" customHeight="1">
      <c r="A81" s="25" t="s">
        <v>192</v>
      </c>
      <c r="B81" s="10">
        <v>3</v>
      </c>
      <c r="C81" s="10">
        <v>6</v>
      </c>
      <c r="D81" s="10">
        <v>12</v>
      </c>
      <c r="E81" s="10">
        <v>15</v>
      </c>
      <c r="F81" s="11">
        <v>15</v>
      </c>
      <c r="G81" s="11">
        <v>19</v>
      </c>
      <c r="H81" s="26">
        <v>17</v>
      </c>
      <c r="I81" s="26">
        <v>19</v>
      </c>
      <c r="J81" s="26">
        <v>17</v>
      </c>
      <c r="K81" s="26">
        <v>19</v>
      </c>
      <c r="L81" s="26"/>
      <c r="M81" s="26"/>
      <c r="N81" s="26">
        <v>2</v>
      </c>
      <c r="O81" s="26">
        <v>100</v>
      </c>
      <c r="P81" s="15">
        <v>2138</v>
      </c>
      <c r="Q81" s="28">
        <v>2005</v>
      </c>
      <c r="R81" s="29">
        <f aca="true" t="shared" si="5" ref="R81:R89">(B81+C81+D81+E81)/4</f>
        <v>9</v>
      </c>
      <c r="S81" s="31"/>
      <c r="T81" s="31"/>
    </row>
    <row r="82" spans="1:20" ht="15" customHeight="1">
      <c r="A82" s="25" t="s">
        <v>193</v>
      </c>
      <c r="B82" s="10">
        <v>7</v>
      </c>
      <c r="C82" s="10">
        <v>9</v>
      </c>
      <c r="D82" s="10">
        <v>13</v>
      </c>
      <c r="E82" s="10">
        <v>15</v>
      </c>
      <c r="F82" s="11">
        <v>16</v>
      </c>
      <c r="G82" s="11">
        <v>21</v>
      </c>
      <c r="H82" s="26">
        <v>27</v>
      </c>
      <c r="I82" s="26">
        <v>35</v>
      </c>
      <c r="J82" s="26">
        <v>27</v>
      </c>
      <c r="K82" s="26">
        <v>35</v>
      </c>
      <c r="L82" s="26"/>
      <c r="M82" s="26"/>
      <c r="N82" s="26">
        <v>5</v>
      </c>
      <c r="O82" s="26">
        <v>150</v>
      </c>
      <c r="P82" s="15">
        <v>1933</v>
      </c>
      <c r="Q82" s="28"/>
      <c r="R82" s="29">
        <f t="shared" si="5"/>
        <v>11</v>
      </c>
      <c r="S82" s="31"/>
      <c r="T82" s="31"/>
    </row>
    <row r="83" spans="1:20" ht="15" customHeight="1">
      <c r="A83" s="25" t="s">
        <v>194</v>
      </c>
      <c r="B83" s="10">
        <v>5</v>
      </c>
      <c r="C83" s="10">
        <v>7</v>
      </c>
      <c r="D83" s="10">
        <v>19</v>
      </c>
      <c r="E83" s="10">
        <v>21</v>
      </c>
      <c r="F83" s="11">
        <v>17</v>
      </c>
      <c r="G83" s="11">
        <v>22</v>
      </c>
      <c r="H83" s="26">
        <v>40</v>
      </c>
      <c r="I83" s="26">
        <v>45</v>
      </c>
      <c r="J83" s="26">
        <v>40</v>
      </c>
      <c r="K83" s="26">
        <v>45</v>
      </c>
      <c r="L83" s="26"/>
      <c r="M83" s="26"/>
      <c r="N83" s="26">
        <v>8</v>
      </c>
      <c r="O83" s="26">
        <v>200</v>
      </c>
      <c r="P83" s="15">
        <v>1934</v>
      </c>
      <c r="Q83" s="28"/>
      <c r="R83" s="29">
        <f t="shared" si="5"/>
        <v>13</v>
      </c>
      <c r="S83" s="31"/>
      <c r="T83" s="31"/>
    </row>
    <row r="84" spans="1:20" ht="15" customHeight="1">
      <c r="A84" s="25" t="s">
        <v>195</v>
      </c>
      <c r="B84" s="10">
        <v>12</v>
      </c>
      <c r="C84" s="10">
        <v>14</v>
      </c>
      <c r="D84" s="10">
        <v>16</v>
      </c>
      <c r="E84" s="10">
        <v>18</v>
      </c>
      <c r="F84" s="11">
        <v>18</v>
      </c>
      <c r="G84" s="11">
        <v>24</v>
      </c>
      <c r="H84" s="26">
        <v>60</v>
      </c>
      <c r="I84" s="26">
        <v>65</v>
      </c>
      <c r="J84" s="26">
        <v>60</v>
      </c>
      <c r="K84" s="26">
        <v>65</v>
      </c>
      <c r="L84" s="26">
        <v>15</v>
      </c>
      <c r="M84" s="26">
        <v>16</v>
      </c>
      <c r="N84" s="26">
        <v>16</v>
      </c>
      <c r="O84" s="26">
        <v>400</v>
      </c>
      <c r="P84" s="15">
        <v>1776</v>
      </c>
      <c r="Q84" s="28"/>
      <c r="R84" s="29">
        <f t="shared" si="5"/>
        <v>15</v>
      </c>
      <c r="S84" s="31"/>
      <c r="T84" s="31"/>
    </row>
    <row r="85" spans="1:20" ht="15" customHeight="1">
      <c r="A85" s="25" t="s">
        <v>196</v>
      </c>
      <c r="B85" s="10">
        <v>6</v>
      </c>
      <c r="C85" s="10">
        <v>9</v>
      </c>
      <c r="D85" s="10">
        <v>25</v>
      </c>
      <c r="E85" s="10">
        <v>28</v>
      </c>
      <c r="F85" s="11">
        <v>20</v>
      </c>
      <c r="G85" s="11">
        <v>30</v>
      </c>
      <c r="H85" s="26">
        <v>75</v>
      </c>
      <c r="I85" s="26">
        <v>85</v>
      </c>
      <c r="J85" s="26">
        <v>75</v>
      </c>
      <c r="K85" s="26">
        <v>85</v>
      </c>
      <c r="L85" s="26">
        <v>19</v>
      </c>
      <c r="M85" s="26">
        <v>21</v>
      </c>
      <c r="N85" s="26">
        <v>24</v>
      </c>
      <c r="O85" s="26">
        <v>700</v>
      </c>
      <c r="P85" s="15">
        <v>1848</v>
      </c>
      <c r="Q85" s="28">
        <v>2026</v>
      </c>
      <c r="R85" s="29">
        <f t="shared" si="5"/>
        <v>17</v>
      </c>
      <c r="S85" s="31"/>
      <c r="T85" s="31"/>
    </row>
    <row r="86" spans="1:20" ht="15" customHeight="1">
      <c r="A86" s="25" t="s">
        <v>197</v>
      </c>
      <c r="B86" s="10">
        <v>10</v>
      </c>
      <c r="C86" s="10">
        <v>13</v>
      </c>
      <c r="D86" s="10">
        <v>25</v>
      </c>
      <c r="E86" s="10">
        <v>28</v>
      </c>
      <c r="F86" s="11">
        <v>23</v>
      </c>
      <c r="G86" s="11">
        <v>33</v>
      </c>
      <c r="H86" s="26">
        <v>95</v>
      </c>
      <c r="I86" s="26">
        <v>105</v>
      </c>
      <c r="J86" s="26">
        <v>95</v>
      </c>
      <c r="K86" s="26">
        <v>105</v>
      </c>
      <c r="L86" s="26">
        <v>24</v>
      </c>
      <c r="M86" s="26">
        <v>26</v>
      </c>
      <c r="N86" s="26">
        <v>32</v>
      </c>
      <c r="O86" s="26">
        <v>1000</v>
      </c>
      <c r="P86" s="15">
        <v>1847</v>
      </c>
      <c r="Q86" s="28"/>
      <c r="R86" s="29">
        <f t="shared" si="5"/>
        <v>19</v>
      </c>
      <c r="S86" s="31"/>
      <c r="T86" s="31"/>
    </row>
    <row r="87" spans="1:20" ht="15" customHeight="1">
      <c r="A87" s="25" t="s">
        <v>198</v>
      </c>
      <c r="B87" s="10">
        <v>17</v>
      </c>
      <c r="C87" s="10">
        <v>20</v>
      </c>
      <c r="D87" s="10">
        <v>22</v>
      </c>
      <c r="E87" s="10">
        <v>25</v>
      </c>
      <c r="F87" s="11">
        <v>28</v>
      </c>
      <c r="G87" s="11">
        <v>38</v>
      </c>
      <c r="H87" s="26">
        <v>115</v>
      </c>
      <c r="I87" s="26">
        <v>125</v>
      </c>
      <c r="J87" s="26">
        <v>115</v>
      </c>
      <c r="K87" s="26">
        <v>125</v>
      </c>
      <c r="L87" s="26">
        <v>28</v>
      </c>
      <c r="M87" s="26">
        <v>31</v>
      </c>
      <c r="N87" s="26">
        <v>40</v>
      </c>
      <c r="O87" s="26">
        <v>1500</v>
      </c>
      <c r="P87" s="15">
        <v>623</v>
      </c>
      <c r="Q87" s="28"/>
      <c r="R87" s="29">
        <f t="shared" si="5"/>
        <v>21</v>
      </c>
      <c r="S87" s="31"/>
      <c r="T87" s="31"/>
    </row>
    <row r="88" spans="1:20" ht="15" customHeight="1">
      <c r="A88" s="25" t="s">
        <v>199</v>
      </c>
      <c r="B88" s="10">
        <v>3</v>
      </c>
      <c r="C88" s="10">
        <v>7</v>
      </c>
      <c r="D88" s="10">
        <v>39</v>
      </c>
      <c r="E88" s="10">
        <v>43</v>
      </c>
      <c r="F88" s="11">
        <v>32</v>
      </c>
      <c r="G88" s="11">
        <v>42</v>
      </c>
      <c r="H88" s="26">
        <v>145</v>
      </c>
      <c r="I88" s="26">
        <v>155</v>
      </c>
      <c r="J88" s="26">
        <v>135</v>
      </c>
      <c r="K88" s="26">
        <v>145</v>
      </c>
      <c r="L88" s="26">
        <v>34</v>
      </c>
      <c r="M88" s="26">
        <v>36</v>
      </c>
      <c r="N88" s="26">
        <v>48</v>
      </c>
      <c r="O88" s="26">
        <v>2000</v>
      </c>
      <c r="P88" s="15">
        <v>1197</v>
      </c>
      <c r="Q88" s="28">
        <v>2027</v>
      </c>
      <c r="R88" s="29">
        <f t="shared" si="5"/>
        <v>23</v>
      </c>
      <c r="S88" s="31"/>
      <c r="T88" s="31"/>
    </row>
    <row r="89" spans="1:20" ht="15" customHeight="1">
      <c r="A89" s="25" t="s">
        <v>200</v>
      </c>
      <c r="B89" s="10">
        <v>21</v>
      </c>
      <c r="C89" s="10">
        <v>23</v>
      </c>
      <c r="D89" s="10">
        <v>27</v>
      </c>
      <c r="E89" s="10">
        <v>29</v>
      </c>
      <c r="F89" s="11">
        <v>35</v>
      </c>
      <c r="G89" s="11">
        <v>45</v>
      </c>
      <c r="H89" s="26">
        <v>175</v>
      </c>
      <c r="I89" s="26">
        <v>185</v>
      </c>
      <c r="J89" s="26">
        <v>150</v>
      </c>
      <c r="K89" s="26">
        <v>165</v>
      </c>
      <c r="L89" s="26">
        <v>38</v>
      </c>
      <c r="M89" s="26">
        <v>40</v>
      </c>
      <c r="N89" s="26">
        <v>57</v>
      </c>
      <c r="O89" s="26">
        <v>2500</v>
      </c>
      <c r="P89" s="15">
        <v>1935</v>
      </c>
      <c r="Q89" s="28"/>
      <c r="R89" s="29">
        <f t="shared" si="5"/>
        <v>25</v>
      </c>
      <c r="S89" s="31"/>
      <c r="T89" s="31"/>
    </row>
    <row r="90" spans="19:20" ht="14.25" customHeight="1">
      <c r="S90" s="31"/>
      <c r="T90" s="31"/>
    </row>
    <row r="91" ht="14.25" customHeight="1">
      <c r="A91" s="23" t="s">
        <v>201</v>
      </c>
    </row>
    <row r="92" spans="1:18" ht="15" customHeight="1">
      <c r="A92" s="25" t="s">
        <v>202</v>
      </c>
      <c r="B92" s="10">
        <v>5</v>
      </c>
      <c r="C92" s="10">
        <v>7</v>
      </c>
      <c r="D92" s="10">
        <v>9</v>
      </c>
      <c r="E92" s="10">
        <v>12</v>
      </c>
      <c r="F92" s="11">
        <v>16</v>
      </c>
      <c r="G92" s="11">
        <v>20</v>
      </c>
      <c r="H92" s="26">
        <v>15</v>
      </c>
      <c r="I92" s="26">
        <v>20</v>
      </c>
      <c r="J92" s="26">
        <v>21</v>
      </c>
      <c r="K92" s="26">
        <v>25</v>
      </c>
      <c r="L92" s="26"/>
      <c r="M92" s="26"/>
      <c r="N92" s="26">
        <v>2</v>
      </c>
      <c r="O92" s="26">
        <v>125</v>
      </c>
      <c r="P92" s="15">
        <v>3170</v>
      </c>
      <c r="Q92" s="28"/>
      <c r="R92" s="29">
        <f aca="true" t="shared" si="6" ref="R92:R103">(B92+C92+D92+E92)/4</f>
        <v>8.25</v>
      </c>
    </row>
    <row r="93" spans="1:18" ht="15" customHeight="1">
      <c r="A93" s="25" t="s">
        <v>203</v>
      </c>
      <c r="B93" s="10">
        <v>7</v>
      </c>
      <c r="C93" s="45">
        <v>9</v>
      </c>
      <c r="D93" s="45">
        <v>16</v>
      </c>
      <c r="E93" s="45">
        <v>18</v>
      </c>
      <c r="F93" s="11">
        <v>17</v>
      </c>
      <c r="G93" s="11">
        <v>21</v>
      </c>
      <c r="H93" s="26">
        <v>24</v>
      </c>
      <c r="I93" s="26">
        <v>27</v>
      </c>
      <c r="J93" s="26">
        <v>32</v>
      </c>
      <c r="K93" s="26">
        <v>35</v>
      </c>
      <c r="L93" s="26"/>
      <c r="M93" s="26"/>
      <c r="N93" s="26">
        <v>5</v>
      </c>
      <c r="O93" s="26">
        <v>230</v>
      </c>
      <c r="P93" s="15">
        <v>2363</v>
      </c>
      <c r="Q93" s="28"/>
      <c r="R93" s="29">
        <f t="shared" si="6"/>
        <v>12.5</v>
      </c>
    </row>
    <row r="94" spans="1:18" ht="15" customHeight="1">
      <c r="A94" s="25" t="s">
        <v>204</v>
      </c>
      <c r="B94" s="10">
        <v>1</v>
      </c>
      <c r="C94" s="45">
        <v>4</v>
      </c>
      <c r="D94" s="45">
        <v>28</v>
      </c>
      <c r="E94" s="45">
        <v>32</v>
      </c>
      <c r="F94" s="11">
        <v>18</v>
      </c>
      <c r="G94" s="11">
        <v>22</v>
      </c>
      <c r="H94" s="26">
        <v>29</v>
      </c>
      <c r="I94" s="26">
        <v>34</v>
      </c>
      <c r="J94" s="26">
        <v>40</v>
      </c>
      <c r="K94" s="26">
        <v>45</v>
      </c>
      <c r="L94" s="26"/>
      <c r="M94" s="26"/>
      <c r="N94" s="26">
        <v>8</v>
      </c>
      <c r="O94" s="26">
        <v>385</v>
      </c>
      <c r="P94" s="15">
        <v>2082</v>
      </c>
      <c r="Q94" s="28">
        <v>2006</v>
      </c>
      <c r="R94" s="29">
        <f t="shared" si="6"/>
        <v>16.25</v>
      </c>
    </row>
    <row r="95" spans="1:18" ht="15" customHeight="1">
      <c r="A95" s="25" t="s">
        <v>205</v>
      </c>
      <c r="B95" s="10">
        <v>15</v>
      </c>
      <c r="C95" s="45">
        <v>18</v>
      </c>
      <c r="D95" s="45">
        <v>22</v>
      </c>
      <c r="E95" s="45">
        <v>25</v>
      </c>
      <c r="F95" s="11">
        <v>20</v>
      </c>
      <c r="G95" s="11">
        <v>24</v>
      </c>
      <c r="H95" s="26">
        <v>43</v>
      </c>
      <c r="I95" s="26">
        <v>48</v>
      </c>
      <c r="J95" s="26">
        <v>59</v>
      </c>
      <c r="K95" s="26">
        <v>64</v>
      </c>
      <c r="L95" s="26"/>
      <c r="M95" s="26"/>
      <c r="N95" s="26">
        <v>13</v>
      </c>
      <c r="O95" s="26">
        <v>705</v>
      </c>
      <c r="P95" s="15">
        <v>2087</v>
      </c>
      <c r="Q95" s="28"/>
      <c r="R95" s="29">
        <f t="shared" si="6"/>
        <v>20</v>
      </c>
    </row>
    <row r="96" spans="1:18" ht="15" customHeight="1">
      <c r="A96" s="25" t="s">
        <v>206</v>
      </c>
      <c r="B96" s="10">
        <v>13</v>
      </c>
      <c r="C96" s="45">
        <v>18</v>
      </c>
      <c r="D96" s="45">
        <v>30</v>
      </c>
      <c r="E96" s="45">
        <v>34</v>
      </c>
      <c r="F96" s="11">
        <v>22</v>
      </c>
      <c r="G96" s="11">
        <v>28</v>
      </c>
      <c r="H96" s="26">
        <v>57</v>
      </c>
      <c r="I96" s="26">
        <v>62</v>
      </c>
      <c r="J96" s="26">
        <v>78</v>
      </c>
      <c r="K96" s="26">
        <v>83</v>
      </c>
      <c r="L96" s="26"/>
      <c r="M96" s="26"/>
      <c r="N96" s="26">
        <v>17</v>
      </c>
      <c r="O96" s="26">
        <v>1030</v>
      </c>
      <c r="P96" s="15">
        <v>2089</v>
      </c>
      <c r="Q96" s="28"/>
      <c r="R96" s="29">
        <f t="shared" si="6"/>
        <v>23.75</v>
      </c>
    </row>
    <row r="97" spans="1:18" ht="15" customHeight="1">
      <c r="A97" s="25" t="s">
        <v>207</v>
      </c>
      <c r="B97" s="10">
        <v>20</v>
      </c>
      <c r="C97" s="45">
        <v>25</v>
      </c>
      <c r="D97" s="45">
        <v>30</v>
      </c>
      <c r="E97" s="45">
        <v>35</v>
      </c>
      <c r="F97" s="11">
        <v>24</v>
      </c>
      <c r="G97" s="11">
        <v>36</v>
      </c>
      <c r="H97" s="26">
        <v>71</v>
      </c>
      <c r="I97" s="26">
        <v>76</v>
      </c>
      <c r="J97" s="26">
        <v>97</v>
      </c>
      <c r="K97" s="26">
        <v>102</v>
      </c>
      <c r="L97" s="26"/>
      <c r="M97" s="26"/>
      <c r="N97" s="26">
        <v>19</v>
      </c>
      <c r="O97" s="26">
        <v>1600</v>
      </c>
      <c r="P97" s="15">
        <v>2090</v>
      </c>
      <c r="Q97" s="28"/>
      <c r="R97" s="29">
        <f t="shared" si="6"/>
        <v>27.5</v>
      </c>
    </row>
    <row r="98" spans="1:18" ht="15" customHeight="1">
      <c r="A98" s="25" t="s">
        <v>208</v>
      </c>
      <c r="B98" s="10">
        <v>21</v>
      </c>
      <c r="C98" s="45">
        <v>26</v>
      </c>
      <c r="D98" s="45">
        <v>36</v>
      </c>
      <c r="E98" s="45">
        <v>42</v>
      </c>
      <c r="F98" s="11">
        <v>31</v>
      </c>
      <c r="G98" s="11">
        <v>39</v>
      </c>
      <c r="H98" s="26">
        <v>85</v>
      </c>
      <c r="I98" s="26">
        <v>90</v>
      </c>
      <c r="J98" s="26">
        <v>116</v>
      </c>
      <c r="K98" s="26">
        <v>121</v>
      </c>
      <c r="L98" s="26"/>
      <c r="M98" s="26"/>
      <c r="N98" s="26">
        <v>23</v>
      </c>
      <c r="O98" s="26">
        <v>2100</v>
      </c>
      <c r="P98" s="15">
        <v>2088</v>
      </c>
      <c r="Q98" s="28">
        <v>2028</v>
      </c>
      <c r="R98" s="29">
        <f t="shared" si="6"/>
        <v>31.25</v>
      </c>
    </row>
    <row r="99" spans="1:18" ht="15" customHeight="1">
      <c r="A99" s="25" t="s">
        <v>209</v>
      </c>
      <c r="B99" s="10">
        <v>15</v>
      </c>
      <c r="C99" s="45">
        <v>20</v>
      </c>
      <c r="D99" s="45">
        <v>50</v>
      </c>
      <c r="E99" s="45">
        <v>55</v>
      </c>
      <c r="F99" s="11">
        <v>32</v>
      </c>
      <c r="G99" s="11">
        <v>48</v>
      </c>
      <c r="H99" s="26">
        <v>99</v>
      </c>
      <c r="I99" s="26">
        <v>104</v>
      </c>
      <c r="J99" s="26">
        <v>135</v>
      </c>
      <c r="K99" s="26">
        <v>140</v>
      </c>
      <c r="L99" s="26"/>
      <c r="M99" s="26"/>
      <c r="N99" s="26">
        <v>27</v>
      </c>
      <c r="O99" s="26">
        <v>2800</v>
      </c>
      <c r="P99" s="15">
        <v>2086</v>
      </c>
      <c r="Q99" s="28"/>
      <c r="R99" s="29">
        <f t="shared" si="6"/>
        <v>35</v>
      </c>
    </row>
    <row r="100" spans="1:18" ht="15" customHeight="1">
      <c r="A100" s="25" t="s">
        <v>210</v>
      </c>
      <c r="B100" s="10">
        <v>34</v>
      </c>
      <c r="C100" s="45">
        <v>38</v>
      </c>
      <c r="D100" s="45">
        <v>40</v>
      </c>
      <c r="E100" s="45">
        <v>43</v>
      </c>
      <c r="F100" s="11">
        <v>39</v>
      </c>
      <c r="G100" s="11">
        <v>51</v>
      </c>
      <c r="H100" s="26">
        <v>113</v>
      </c>
      <c r="I100" s="26">
        <v>118</v>
      </c>
      <c r="J100" s="26">
        <v>154</v>
      </c>
      <c r="K100" s="26">
        <v>159</v>
      </c>
      <c r="L100" s="26"/>
      <c r="M100" s="26"/>
      <c r="N100" s="26">
        <v>33</v>
      </c>
      <c r="O100" s="26">
        <v>3500</v>
      </c>
      <c r="P100" s="15">
        <v>2085</v>
      </c>
      <c r="Q100" s="28"/>
      <c r="R100" s="29">
        <f t="shared" si="6"/>
        <v>38.75</v>
      </c>
    </row>
    <row r="101" spans="1:18" ht="15" customHeight="1">
      <c r="A101" s="25" t="s">
        <v>211</v>
      </c>
      <c r="B101" s="10">
        <v>12</v>
      </c>
      <c r="C101" s="45">
        <v>17</v>
      </c>
      <c r="D101" s="45">
        <v>68</v>
      </c>
      <c r="E101" s="45">
        <v>73</v>
      </c>
      <c r="F101" s="11">
        <v>46</v>
      </c>
      <c r="G101" s="11">
        <v>54</v>
      </c>
      <c r="H101" s="26">
        <v>127</v>
      </c>
      <c r="I101" s="26">
        <v>132</v>
      </c>
      <c r="J101" s="26">
        <v>173</v>
      </c>
      <c r="K101" s="26">
        <v>178</v>
      </c>
      <c r="L101" s="26"/>
      <c r="M101" s="26"/>
      <c r="N101" s="26">
        <v>42</v>
      </c>
      <c r="O101" s="26">
        <v>4300</v>
      </c>
      <c r="P101" s="15">
        <v>2084</v>
      </c>
      <c r="Q101" s="28"/>
      <c r="R101" s="29">
        <f t="shared" si="6"/>
        <v>42.5</v>
      </c>
    </row>
    <row r="102" spans="1:18" ht="15" customHeight="1">
      <c r="A102" s="25" t="s">
        <v>212</v>
      </c>
      <c r="B102" s="10">
        <v>36</v>
      </c>
      <c r="C102" s="45">
        <v>40</v>
      </c>
      <c r="D102" s="45">
        <v>52</v>
      </c>
      <c r="E102" s="45">
        <v>57</v>
      </c>
      <c r="F102" s="11">
        <v>48</v>
      </c>
      <c r="G102" s="11">
        <v>58</v>
      </c>
      <c r="H102" s="26">
        <v>141</v>
      </c>
      <c r="I102" s="26">
        <v>146</v>
      </c>
      <c r="J102" s="26">
        <v>192</v>
      </c>
      <c r="K102" s="26">
        <v>197</v>
      </c>
      <c r="L102" s="26"/>
      <c r="M102" s="26"/>
      <c r="N102" s="26">
        <v>56</v>
      </c>
      <c r="O102" s="26">
        <v>5100</v>
      </c>
      <c r="P102" s="15">
        <v>2083</v>
      </c>
      <c r="Q102" s="28">
        <v>2029</v>
      </c>
      <c r="R102" s="29">
        <f t="shared" si="6"/>
        <v>46.25</v>
      </c>
    </row>
    <row r="103" spans="1:18" ht="15" customHeight="1">
      <c r="A103" s="25" t="s">
        <v>213</v>
      </c>
      <c r="B103" s="10">
        <v>33</v>
      </c>
      <c r="C103" s="45">
        <v>37</v>
      </c>
      <c r="D103" s="45">
        <v>63</v>
      </c>
      <c r="E103" s="45">
        <v>67</v>
      </c>
      <c r="F103" s="11">
        <v>50</v>
      </c>
      <c r="G103" s="11">
        <v>60</v>
      </c>
      <c r="H103" s="26">
        <v>155</v>
      </c>
      <c r="I103" s="26">
        <v>160</v>
      </c>
      <c r="J103" s="26">
        <v>211</v>
      </c>
      <c r="K103" s="26">
        <v>216</v>
      </c>
      <c r="L103" s="26"/>
      <c r="M103" s="26"/>
      <c r="N103" s="26">
        <v>60</v>
      </c>
      <c r="O103" s="26">
        <v>6000</v>
      </c>
      <c r="P103" s="15">
        <v>1565</v>
      </c>
      <c r="Q103" s="28"/>
      <c r="R103" s="29">
        <f t="shared" si="6"/>
        <v>50</v>
      </c>
    </row>
    <row r="105" ht="14.25" customHeight="1">
      <c r="A105" s="23" t="s">
        <v>214</v>
      </c>
    </row>
    <row r="106" spans="1:18" ht="15" customHeight="1">
      <c r="A106" s="25" t="s">
        <v>202</v>
      </c>
      <c r="B106" s="10">
        <v>5</v>
      </c>
      <c r="C106" s="10">
        <v>7</v>
      </c>
      <c r="D106" s="10">
        <v>9</v>
      </c>
      <c r="E106" s="10">
        <v>12</v>
      </c>
      <c r="F106" s="11">
        <v>16</v>
      </c>
      <c r="G106" s="11">
        <v>20</v>
      </c>
      <c r="H106" s="26">
        <v>15</v>
      </c>
      <c r="I106" s="26">
        <v>20</v>
      </c>
      <c r="J106" s="26">
        <v>21</v>
      </c>
      <c r="K106" s="26">
        <v>25</v>
      </c>
      <c r="L106" s="26"/>
      <c r="M106" s="26"/>
      <c r="N106" s="26">
        <v>2</v>
      </c>
      <c r="O106" s="26">
        <v>125</v>
      </c>
      <c r="P106" s="15">
        <f>P92</f>
        <v>3170</v>
      </c>
      <c r="Q106" s="28"/>
      <c r="R106" s="29">
        <f aca="true" t="shared" si="7" ref="R106:R115">(B106+C106+D106+E106)/4</f>
        <v>8.25</v>
      </c>
    </row>
    <row r="107" spans="1:18" ht="15" customHeight="1">
      <c r="A107" s="25" t="s">
        <v>215</v>
      </c>
      <c r="B107" s="10">
        <v>7</v>
      </c>
      <c r="C107" s="10">
        <v>9</v>
      </c>
      <c r="D107" s="10">
        <v>11</v>
      </c>
      <c r="E107" s="10">
        <v>13</v>
      </c>
      <c r="F107" s="11">
        <v>19</v>
      </c>
      <c r="G107" s="11">
        <v>23</v>
      </c>
      <c r="H107" s="26">
        <v>22</v>
      </c>
      <c r="I107" s="26">
        <v>25</v>
      </c>
      <c r="J107" s="26">
        <v>27</v>
      </c>
      <c r="K107" s="26">
        <v>35</v>
      </c>
      <c r="L107" s="26"/>
      <c r="M107" s="26"/>
      <c r="N107" s="26">
        <v>8</v>
      </c>
      <c r="O107" s="26">
        <v>300</v>
      </c>
      <c r="P107" s="15">
        <v>2091</v>
      </c>
      <c r="Q107" s="28">
        <f>'uID''s'!G394</f>
        <v>2196</v>
      </c>
      <c r="R107" s="29">
        <f t="shared" si="7"/>
        <v>10</v>
      </c>
    </row>
    <row r="108" spans="1:18" ht="15" customHeight="1">
      <c r="A108" s="25" t="s">
        <v>216</v>
      </c>
      <c r="B108" s="10">
        <v>6</v>
      </c>
      <c r="C108" s="10">
        <v>8</v>
      </c>
      <c r="D108" s="10">
        <v>16</v>
      </c>
      <c r="E108" s="10">
        <v>18</v>
      </c>
      <c r="F108" s="11">
        <v>22</v>
      </c>
      <c r="G108" s="11">
        <v>26</v>
      </c>
      <c r="H108" s="26">
        <v>31</v>
      </c>
      <c r="I108" s="26">
        <v>41</v>
      </c>
      <c r="J108" s="26">
        <v>46</v>
      </c>
      <c r="K108" s="26">
        <v>56</v>
      </c>
      <c r="L108" s="26"/>
      <c r="M108" s="26"/>
      <c r="N108" s="26">
        <v>13</v>
      </c>
      <c r="O108" s="26">
        <v>550</v>
      </c>
      <c r="P108" s="15">
        <v>3178</v>
      </c>
      <c r="Q108" s="28"/>
      <c r="R108" s="29">
        <f t="shared" si="7"/>
        <v>12</v>
      </c>
    </row>
    <row r="109" spans="1:18" ht="15" customHeight="1">
      <c r="A109" s="25" t="s">
        <v>217</v>
      </c>
      <c r="B109" s="10">
        <v>8</v>
      </c>
      <c r="C109" s="10">
        <v>11</v>
      </c>
      <c r="D109" s="10">
        <v>17</v>
      </c>
      <c r="E109" s="10">
        <v>20</v>
      </c>
      <c r="F109" s="11">
        <v>25</v>
      </c>
      <c r="G109" s="11">
        <v>29</v>
      </c>
      <c r="H109" s="26">
        <v>48</v>
      </c>
      <c r="I109" s="26">
        <v>58</v>
      </c>
      <c r="J109" s="26">
        <v>68</v>
      </c>
      <c r="K109" s="26">
        <v>78</v>
      </c>
      <c r="L109" s="26"/>
      <c r="M109" s="26"/>
      <c r="N109" s="26">
        <v>19</v>
      </c>
      <c r="O109" s="26">
        <v>800</v>
      </c>
      <c r="P109" s="15">
        <v>2092</v>
      </c>
      <c r="Q109" s="28"/>
      <c r="R109" s="29">
        <f t="shared" si="7"/>
        <v>14</v>
      </c>
    </row>
    <row r="110" spans="1:18" ht="15" customHeight="1">
      <c r="A110" s="25" t="s">
        <v>218</v>
      </c>
      <c r="B110" s="10">
        <v>5</v>
      </c>
      <c r="C110" s="10">
        <v>9</v>
      </c>
      <c r="D110" s="10">
        <v>23</v>
      </c>
      <c r="E110" s="10">
        <v>27</v>
      </c>
      <c r="F110" s="11">
        <v>28</v>
      </c>
      <c r="G110" s="11">
        <v>32</v>
      </c>
      <c r="H110" s="26">
        <v>65</v>
      </c>
      <c r="I110" s="26">
        <v>75</v>
      </c>
      <c r="J110" s="26">
        <v>90</v>
      </c>
      <c r="K110" s="26">
        <v>100</v>
      </c>
      <c r="L110" s="26"/>
      <c r="M110" s="26"/>
      <c r="N110" s="26">
        <v>23</v>
      </c>
      <c r="O110" s="26">
        <v>1000</v>
      </c>
      <c r="P110" s="15">
        <v>1203</v>
      </c>
      <c r="Q110" s="28"/>
      <c r="R110" s="29">
        <f t="shared" si="7"/>
        <v>16</v>
      </c>
    </row>
    <row r="111" spans="1:18" ht="15" customHeight="1">
      <c r="A111" s="25" t="s">
        <v>219</v>
      </c>
      <c r="B111" s="10">
        <v>12</v>
      </c>
      <c r="C111" s="10">
        <v>15</v>
      </c>
      <c r="D111" s="10">
        <v>21</v>
      </c>
      <c r="E111" s="10">
        <v>24</v>
      </c>
      <c r="F111" s="11">
        <v>31</v>
      </c>
      <c r="G111" s="11">
        <v>35</v>
      </c>
      <c r="H111" s="26">
        <v>82</v>
      </c>
      <c r="I111" s="26">
        <v>92</v>
      </c>
      <c r="J111" s="26">
        <v>112</v>
      </c>
      <c r="K111" s="26">
        <v>122</v>
      </c>
      <c r="L111" s="26"/>
      <c r="M111" s="26"/>
      <c r="N111" s="26">
        <v>27</v>
      </c>
      <c r="O111" s="26">
        <v>1200</v>
      </c>
      <c r="P111" s="15">
        <v>1168</v>
      </c>
      <c r="Q111" s="28">
        <v>2030</v>
      </c>
      <c r="R111" s="29">
        <f t="shared" si="7"/>
        <v>18</v>
      </c>
    </row>
    <row r="112" spans="1:18" ht="15" customHeight="1">
      <c r="A112" s="25" t="s">
        <v>220</v>
      </c>
      <c r="B112" s="10">
        <v>8</v>
      </c>
      <c r="C112" s="10">
        <v>9</v>
      </c>
      <c r="D112" s="10">
        <v>29</v>
      </c>
      <c r="E112" s="10">
        <v>33</v>
      </c>
      <c r="F112" s="11">
        <v>34</v>
      </c>
      <c r="G112" s="11">
        <v>38</v>
      </c>
      <c r="H112" s="26">
        <v>99</v>
      </c>
      <c r="I112" s="26">
        <v>109</v>
      </c>
      <c r="J112" s="26">
        <v>134</v>
      </c>
      <c r="K112" s="26">
        <v>144</v>
      </c>
      <c r="L112" s="26"/>
      <c r="M112" s="26"/>
      <c r="N112" s="26">
        <v>33</v>
      </c>
      <c r="O112" s="26">
        <v>1400</v>
      </c>
      <c r="P112" s="15">
        <v>2093</v>
      </c>
      <c r="Q112" s="28"/>
      <c r="R112" s="29">
        <f t="shared" si="7"/>
        <v>19.75</v>
      </c>
    </row>
    <row r="113" spans="1:18" ht="15" customHeight="1">
      <c r="A113" s="25" t="s">
        <v>221</v>
      </c>
      <c r="B113" s="10">
        <v>17</v>
      </c>
      <c r="C113" s="10">
        <v>20</v>
      </c>
      <c r="D113" s="10">
        <v>22</v>
      </c>
      <c r="E113" s="10">
        <v>27</v>
      </c>
      <c r="F113" s="11">
        <v>37</v>
      </c>
      <c r="G113" s="11">
        <v>41</v>
      </c>
      <c r="H113" s="26">
        <v>116</v>
      </c>
      <c r="I113" s="26">
        <v>126</v>
      </c>
      <c r="J113" s="26">
        <v>156</v>
      </c>
      <c r="K113" s="26">
        <v>166</v>
      </c>
      <c r="L113" s="26"/>
      <c r="M113" s="26"/>
      <c r="N113" s="26">
        <v>42</v>
      </c>
      <c r="O113" s="26">
        <v>1600</v>
      </c>
      <c r="P113" s="15">
        <v>3191</v>
      </c>
      <c r="Q113" s="28"/>
      <c r="R113" s="29">
        <f t="shared" si="7"/>
        <v>21.5</v>
      </c>
    </row>
    <row r="114" spans="1:18" ht="15" customHeight="1">
      <c r="A114" s="25" t="s">
        <v>222</v>
      </c>
      <c r="B114" s="10">
        <v>14</v>
      </c>
      <c r="C114" s="10">
        <v>18</v>
      </c>
      <c r="D114" s="10">
        <v>28</v>
      </c>
      <c r="E114" s="10">
        <v>33</v>
      </c>
      <c r="F114" s="11">
        <v>40</v>
      </c>
      <c r="G114" s="11">
        <v>44</v>
      </c>
      <c r="H114" s="26">
        <v>133</v>
      </c>
      <c r="I114" s="26">
        <v>143</v>
      </c>
      <c r="J114" s="26">
        <v>178</v>
      </c>
      <c r="K114" s="26">
        <v>188</v>
      </c>
      <c r="L114" s="26"/>
      <c r="M114" s="26"/>
      <c r="N114" s="26">
        <v>56</v>
      </c>
      <c r="O114" s="26">
        <v>2000</v>
      </c>
      <c r="P114" s="15">
        <v>785</v>
      </c>
      <c r="Q114" s="28">
        <v>2031</v>
      </c>
      <c r="R114" s="29">
        <f t="shared" si="7"/>
        <v>23.25</v>
      </c>
    </row>
    <row r="115" spans="1:18" ht="15" customHeight="1">
      <c r="A115" s="25" t="s">
        <v>223</v>
      </c>
      <c r="B115" s="10">
        <v>11</v>
      </c>
      <c r="C115" s="10">
        <v>14</v>
      </c>
      <c r="D115" s="10">
        <v>36</v>
      </c>
      <c r="E115" s="10">
        <v>39</v>
      </c>
      <c r="F115" s="11">
        <v>43</v>
      </c>
      <c r="G115" s="11">
        <v>47</v>
      </c>
      <c r="H115" s="26">
        <v>140</v>
      </c>
      <c r="I115" s="26">
        <v>150</v>
      </c>
      <c r="J115" s="26">
        <v>210</v>
      </c>
      <c r="K115" s="26">
        <v>220</v>
      </c>
      <c r="L115" s="26"/>
      <c r="M115" s="26"/>
      <c r="N115" s="26">
        <v>60</v>
      </c>
      <c r="O115" s="26">
        <v>2500</v>
      </c>
      <c r="P115" s="15">
        <v>3187</v>
      </c>
      <c r="Q115" s="28"/>
      <c r="R115" s="29">
        <f t="shared" si="7"/>
        <v>25</v>
      </c>
    </row>
    <row r="117" spans="1:15" ht="15" customHeight="1">
      <c r="A117" s="20" t="s">
        <v>224</v>
      </c>
      <c r="H117" s="6" t="s">
        <v>149</v>
      </c>
      <c r="I117" s="6" t="s">
        <v>225</v>
      </c>
      <c r="J117" s="6" t="s">
        <v>63</v>
      </c>
      <c r="K117" s="6" t="s">
        <v>226</v>
      </c>
      <c r="N117" s="47"/>
      <c r="O117" s="4"/>
    </row>
    <row r="118" spans="1:15" ht="15" customHeight="1">
      <c r="A118" s="25" t="s">
        <v>227</v>
      </c>
      <c r="B118" s="10">
        <v>2</v>
      </c>
      <c r="C118" s="10">
        <v>3</v>
      </c>
      <c r="D118" s="10">
        <v>5</v>
      </c>
      <c r="E118" s="10">
        <v>6</v>
      </c>
      <c r="F118" s="11">
        <v>20</v>
      </c>
      <c r="G118" s="11">
        <v>25</v>
      </c>
      <c r="H118" s="26">
        <v>24</v>
      </c>
      <c r="I118" s="26">
        <v>25</v>
      </c>
      <c r="J118" s="26">
        <v>14</v>
      </c>
      <c r="K118" s="26">
        <v>15</v>
      </c>
      <c r="L118" s="26">
        <v>2</v>
      </c>
      <c r="M118" s="26">
        <v>100</v>
      </c>
      <c r="N118" s="28">
        <f>'uID''s'!G382</f>
        <v>2184</v>
      </c>
      <c r="O118" s="15">
        <v>2367</v>
      </c>
    </row>
    <row r="119" spans="1:15" ht="15" customHeight="1">
      <c r="A119" s="25" t="s">
        <v>228</v>
      </c>
      <c r="B119" s="10">
        <v>4</v>
      </c>
      <c r="C119" s="10">
        <v>5</v>
      </c>
      <c r="D119" s="10">
        <v>7</v>
      </c>
      <c r="E119" s="10">
        <v>8</v>
      </c>
      <c r="F119" s="11">
        <v>25</v>
      </c>
      <c r="G119" s="11">
        <v>30</v>
      </c>
      <c r="H119" s="26">
        <v>58</v>
      </c>
      <c r="I119" s="26">
        <v>60</v>
      </c>
      <c r="J119" s="26">
        <v>23</v>
      </c>
      <c r="K119" s="26">
        <v>25</v>
      </c>
      <c r="L119" s="26">
        <v>7</v>
      </c>
      <c r="M119" s="26">
        <v>200</v>
      </c>
      <c r="N119" s="48"/>
      <c r="O119" s="15">
        <v>2366</v>
      </c>
    </row>
    <row r="120" spans="1:15" ht="15" customHeight="1">
      <c r="A120" s="25" t="s">
        <v>229</v>
      </c>
      <c r="B120" s="10">
        <v>6</v>
      </c>
      <c r="C120" s="10">
        <v>7</v>
      </c>
      <c r="D120" s="10">
        <v>9</v>
      </c>
      <c r="E120" s="10">
        <v>11</v>
      </c>
      <c r="F120" s="11">
        <v>28</v>
      </c>
      <c r="G120" s="11">
        <v>33</v>
      </c>
      <c r="H120" s="26">
        <v>97</v>
      </c>
      <c r="I120" s="26">
        <v>100</v>
      </c>
      <c r="J120" s="26">
        <v>37</v>
      </c>
      <c r="K120" s="26">
        <v>40</v>
      </c>
      <c r="L120" s="26">
        <v>13</v>
      </c>
      <c r="M120" s="26">
        <v>400</v>
      </c>
      <c r="N120" s="48"/>
      <c r="O120" s="15">
        <v>2365</v>
      </c>
    </row>
    <row r="121" spans="1:15" ht="15" customHeight="1">
      <c r="A121" s="25" t="s">
        <v>230</v>
      </c>
      <c r="B121" s="10">
        <v>8</v>
      </c>
      <c r="C121" s="10">
        <v>9</v>
      </c>
      <c r="D121" s="10">
        <v>11</v>
      </c>
      <c r="E121" s="10">
        <v>13</v>
      </c>
      <c r="F121" s="11">
        <v>31</v>
      </c>
      <c r="G121" s="11">
        <v>36</v>
      </c>
      <c r="H121" s="26">
        <v>136</v>
      </c>
      <c r="I121" s="26">
        <v>141</v>
      </c>
      <c r="J121" s="26">
        <v>56</v>
      </c>
      <c r="K121" s="26">
        <v>60</v>
      </c>
      <c r="L121" s="26">
        <v>19</v>
      </c>
      <c r="M121" s="26">
        <v>600</v>
      </c>
      <c r="N121" s="33">
        <f>'uID''s'!G383</f>
        <v>2185</v>
      </c>
      <c r="O121" s="15">
        <v>2368</v>
      </c>
    </row>
    <row r="122" spans="1:15" ht="15" customHeight="1">
      <c r="A122" s="25" t="s">
        <v>231</v>
      </c>
      <c r="B122" s="10">
        <v>10</v>
      </c>
      <c r="C122" s="10">
        <v>11</v>
      </c>
      <c r="D122" s="10">
        <v>13</v>
      </c>
      <c r="E122" s="10">
        <v>15</v>
      </c>
      <c r="F122" s="11">
        <v>33</v>
      </c>
      <c r="G122" s="11">
        <v>38</v>
      </c>
      <c r="H122" s="26">
        <v>176</v>
      </c>
      <c r="I122" s="26">
        <v>180</v>
      </c>
      <c r="J122" s="26">
        <v>76</v>
      </c>
      <c r="K122" s="26">
        <v>80</v>
      </c>
      <c r="L122" s="26">
        <v>25</v>
      </c>
      <c r="M122" s="26">
        <v>800</v>
      </c>
      <c r="N122" s="48"/>
      <c r="O122" s="15">
        <v>2369</v>
      </c>
    </row>
    <row r="123" spans="1:15" ht="15" customHeight="1">
      <c r="A123" s="25" t="s">
        <v>232</v>
      </c>
      <c r="B123" s="10">
        <v>12</v>
      </c>
      <c r="C123" s="10">
        <v>13</v>
      </c>
      <c r="D123" s="10">
        <v>15</v>
      </c>
      <c r="E123" s="10">
        <v>17</v>
      </c>
      <c r="F123" s="11">
        <v>35</v>
      </c>
      <c r="G123" s="11">
        <v>40</v>
      </c>
      <c r="H123" s="26">
        <v>215</v>
      </c>
      <c r="I123" s="26">
        <v>220</v>
      </c>
      <c r="J123" s="26">
        <v>95</v>
      </c>
      <c r="K123" s="26">
        <v>100</v>
      </c>
      <c r="L123" s="26">
        <v>36</v>
      </c>
      <c r="M123" s="26">
        <v>1000</v>
      </c>
      <c r="N123" s="48"/>
      <c r="O123" s="15">
        <v>2370</v>
      </c>
    </row>
    <row r="124" spans="1:15" ht="15" customHeight="1">
      <c r="A124" s="25" t="s">
        <v>233</v>
      </c>
      <c r="B124" s="10">
        <v>14</v>
      </c>
      <c r="C124" s="10">
        <v>15</v>
      </c>
      <c r="D124" s="10">
        <v>17</v>
      </c>
      <c r="E124" s="10">
        <v>19</v>
      </c>
      <c r="F124" s="11">
        <v>36</v>
      </c>
      <c r="G124" s="11">
        <v>45</v>
      </c>
      <c r="H124" s="26">
        <v>240</v>
      </c>
      <c r="I124" s="26">
        <v>245</v>
      </c>
      <c r="J124" s="26">
        <v>115</v>
      </c>
      <c r="K124" s="26">
        <v>120</v>
      </c>
      <c r="L124" s="26">
        <v>51</v>
      </c>
      <c r="M124" s="26">
        <v>1300</v>
      </c>
      <c r="N124" s="28">
        <f>'uID''s'!G386</f>
        <v>2188</v>
      </c>
      <c r="O124" s="15">
        <v>2371</v>
      </c>
    </row>
    <row r="127" spans="1:2" ht="14.25" customHeight="1">
      <c r="A127" s="49"/>
      <c r="B127" s="49"/>
    </row>
    <row r="128" spans="1:2" ht="14.25" customHeight="1">
      <c r="A128" s="49"/>
      <c r="B128" s="49"/>
    </row>
    <row r="129" spans="1:2" ht="14.25" customHeight="1">
      <c r="A129" s="49"/>
      <c r="B129" s="49"/>
    </row>
    <row r="130" spans="1:2" ht="14.25" customHeight="1">
      <c r="A130" s="49"/>
      <c r="B130" s="49"/>
    </row>
    <row r="131" spans="1:2" ht="14.25" customHeight="1">
      <c r="A131" s="49"/>
      <c r="B131" s="49"/>
    </row>
    <row r="132" spans="1:2" ht="14.25" customHeight="1">
      <c r="A132" s="49"/>
      <c r="B132" s="49"/>
    </row>
    <row r="133" spans="1:2" ht="14.25" customHeight="1">
      <c r="A133" s="49"/>
      <c r="B133" s="49"/>
    </row>
    <row r="134" spans="1:2" ht="14.25" customHeight="1">
      <c r="A134" s="49"/>
      <c r="B134" s="49"/>
    </row>
    <row r="65536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55">
      <selection activeCell="U65" sqref="U65"/>
    </sheetView>
  </sheetViews>
  <sheetFormatPr defaultColWidth="9.140625" defaultRowHeight="14.25" customHeight="1"/>
  <cols>
    <col min="1" max="1" width="30.421875" style="1" customWidth="1"/>
    <col min="2" max="2" width="13.421875" style="1" customWidth="1"/>
    <col min="3" max="3" width="13.57421875" style="1" customWidth="1"/>
    <col min="4" max="4" width="13.421875" style="2" customWidth="1"/>
    <col min="5" max="5" width="14.421875" style="2" customWidth="1"/>
    <col min="6" max="6" width="7.57421875" style="2" customWidth="1"/>
    <col min="7" max="16" width="8.421875" style="3" customWidth="1"/>
    <col min="17" max="64" width="8.421875" style="4" customWidth="1"/>
    <col min="65" max="16384" width="8.7109375" style="5" customWidth="1"/>
  </cols>
  <sheetData>
    <row r="1" spans="1:19" ht="1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72</v>
      </c>
      <c r="G1" s="6" t="s">
        <v>73</v>
      </c>
      <c r="H1" s="6"/>
      <c r="I1" s="6" t="s">
        <v>62</v>
      </c>
      <c r="J1" s="6"/>
      <c r="K1" s="6" t="s">
        <v>149</v>
      </c>
      <c r="L1" s="6"/>
      <c r="M1" s="6" t="s">
        <v>63</v>
      </c>
      <c r="N1" s="6"/>
      <c r="O1" s="6" t="s">
        <v>77</v>
      </c>
      <c r="P1" s="6" t="s">
        <v>13</v>
      </c>
      <c r="Q1" s="6" t="s">
        <v>14</v>
      </c>
      <c r="R1" s="6" t="s">
        <v>17</v>
      </c>
      <c r="S1" s="6" t="s">
        <v>16</v>
      </c>
    </row>
    <row r="2" spans="1:19" ht="14.25" customHeight="1">
      <c r="A2" s="23" t="s">
        <v>234</v>
      </c>
      <c r="B2" s="30"/>
      <c r="C2" s="30"/>
      <c r="D2" s="30"/>
      <c r="E2" s="30"/>
      <c r="F2" s="3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12.75" customHeight="1">
      <c r="A3" s="25" t="s">
        <v>235</v>
      </c>
      <c r="B3" s="10">
        <v>2</v>
      </c>
      <c r="C3" s="10">
        <v>4</v>
      </c>
      <c r="D3" s="10">
        <v>6</v>
      </c>
      <c r="E3" s="10">
        <v>8</v>
      </c>
      <c r="F3" s="11">
        <v>14</v>
      </c>
      <c r="G3" s="11">
        <v>16</v>
      </c>
      <c r="H3" s="26">
        <v>11</v>
      </c>
      <c r="I3" s="26">
        <v>12</v>
      </c>
      <c r="J3" s="26"/>
      <c r="K3" s="26"/>
      <c r="L3" s="26">
        <v>9</v>
      </c>
      <c r="M3" s="26">
        <v>10</v>
      </c>
      <c r="N3" s="26"/>
      <c r="O3" s="26"/>
      <c r="P3" s="26">
        <v>1</v>
      </c>
      <c r="Q3" s="26">
        <v>80</v>
      </c>
      <c r="R3" s="48">
        <v>92</v>
      </c>
      <c r="S3" s="27">
        <v>2819</v>
      </c>
      <c r="T3" s="17">
        <f aca="true" t="shared" si="0" ref="T3:T23">(B3+C3+D3+E3)/4</f>
        <v>5</v>
      </c>
      <c r="U3" s="31"/>
    </row>
    <row r="4" spans="1:21" ht="15" customHeight="1">
      <c r="A4" s="25" t="s">
        <v>236</v>
      </c>
      <c r="B4" s="10">
        <v>4</v>
      </c>
      <c r="C4" s="10">
        <v>5</v>
      </c>
      <c r="D4" s="10">
        <v>8</v>
      </c>
      <c r="E4" s="10">
        <v>9</v>
      </c>
      <c r="F4" s="11">
        <v>17</v>
      </c>
      <c r="G4" s="11">
        <v>20</v>
      </c>
      <c r="H4" s="26">
        <v>26</v>
      </c>
      <c r="I4" s="26">
        <v>29</v>
      </c>
      <c r="J4" s="26"/>
      <c r="K4" s="26"/>
      <c r="L4" s="26">
        <v>14</v>
      </c>
      <c r="M4" s="26">
        <v>16</v>
      </c>
      <c r="N4" s="26"/>
      <c r="O4" s="26"/>
      <c r="P4" s="26">
        <v>9</v>
      </c>
      <c r="Q4" s="26">
        <v>220</v>
      </c>
      <c r="R4" s="48"/>
      <c r="S4" s="27">
        <v>3212</v>
      </c>
      <c r="T4" s="17">
        <f t="shared" si="0"/>
        <v>6.5</v>
      </c>
      <c r="U4" s="31"/>
    </row>
    <row r="5" spans="1:21" ht="15" customHeight="1">
      <c r="A5" s="25" t="s">
        <v>237</v>
      </c>
      <c r="B5" s="10">
        <v>2</v>
      </c>
      <c r="C5" s="10">
        <v>4</v>
      </c>
      <c r="D5" s="10">
        <v>12</v>
      </c>
      <c r="E5" s="10">
        <v>14</v>
      </c>
      <c r="F5" s="11">
        <v>18</v>
      </c>
      <c r="G5" s="11">
        <v>21</v>
      </c>
      <c r="H5" s="26">
        <v>32</v>
      </c>
      <c r="I5" s="26">
        <v>34</v>
      </c>
      <c r="J5" s="26"/>
      <c r="K5" s="26"/>
      <c r="L5" s="26">
        <v>17</v>
      </c>
      <c r="M5" s="26">
        <v>19</v>
      </c>
      <c r="N5" s="26"/>
      <c r="O5" s="26"/>
      <c r="P5" s="26">
        <v>12</v>
      </c>
      <c r="Q5" s="26">
        <v>260</v>
      </c>
      <c r="R5" s="48"/>
      <c r="S5" s="27">
        <v>2094</v>
      </c>
      <c r="T5" s="17">
        <f t="shared" si="0"/>
        <v>8</v>
      </c>
      <c r="U5" s="31"/>
    </row>
    <row r="6" spans="1:21" ht="15" customHeight="1">
      <c r="A6" s="25" t="s">
        <v>238</v>
      </c>
      <c r="B6" s="10">
        <v>5</v>
      </c>
      <c r="C6" s="10">
        <v>7</v>
      </c>
      <c r="D6" s="10">
        <v>14</v>
      </c>
      <c r="E6" s="10">
        <v>16</v>
      </c>
      <c r="F6" s="11">
        <v>20</v>
      </c>
      <c r="G6" s="11">
        <v>24</v>
      </c>
      <c r="H6" s="26">
        <v>33</v>
      </c>
      <c r="I6" s="26">
        <v>35</v>
      </c>
      <c r="J6" s="26"/>
      <c r="K6" s="26"/>
      <c r="L6" s="26">
        <v>24</v>
      </c>
      <c r="M6" s="26">
        <v>25</v>
      </c>
      <c r="N6" s="26"/>
      <c r="O6" s="26"/>
      <c r="P6" s="26">
        <v>6</v>
      </c>
      <c r="Q6" s="26">
        <v>280</v>
      </c>
      <c r="R6" s="48"/>
      <c r="S6" s="27">
        <v>3150</v>
      </c>
      <c r="T6" s="17">
        <f t="shared" si="0"/>
        <v>10.5</v>
      </c>
      <c r="U6" s="31"/>
    </row>
    <row r="7" spans="1:21" ht="15" customHeight="1">
      <c r="A7" s="25" t="s">
        <v>239</v>
      </c>
      <c r="B7" s="10">
        <v>10</v>
      </c>
      <c r="C7" s="10">
        <v>12</v>
      </c>
      <c r="D7" s="10">
        <v>12</v>
      </c>
      <c r="E7" s="10">
        <v>14</v>
      </c>
      <c r="F7" s="11">
        <v>19</v>
      </c>
      <c r="G7" s="11">
        <v>22</v>
      </c>
      <c r="H7" s="26">
        <v>42</v>
      </c>
      <c r="I7" s="26">
        <v>44</v>
      </c>
      <c r="J7" s="26"/>
      <c r="K7" s="26"/>
      <c r="L7" s="26">
        <v>21</v>
      </c>
      <c r="M7" s="26">
        <v>23</v>
      </c>
      <c r="N7" s="26"/>
      <c r="O7" s="26"/>
      <c r="P7" s="26">
        <v>15</v>
      </c>
      <c r="Q7" s="26">
        <v>300</v>
      </c>
      <c r="R7" s="48"/>
      <c r="S7" s="27">
        <v>2836</v>
      </c>
      <c r="T7" s="17">
        <f t="shared" si="0"/>
        <v>12</v>
      </c>
      <c r="U7" s="31"/>
    </row>
    <row r="8" spans="1:21" ht="15" customHeight="1">
      <c r="A8" s="25" t="s">
        <v>240</v>
      </c>
      <c r="B8" s="10">
        <v>6</v>
      </c>
      <c r="C8" s="10">
        <v>9</v>
      </c>
      <c r="D8" s="10">
        <v>16</v>
      </c>
      <c r="E8" s="10">
        <v>23</v>
      </c>
      <c r="F8" s="11">
        <v>21</v>
      </c>
      <c r="G8" s="11">
        <v>27</v>
      </c>
      <c r="H8" s="26">
        <v>51</v>
      </c>
      <c r="I8" s="26">
        <v>54</v>
      </c>
      <c r="J8" s="26"/>
      <c r="K8" s="26"/>
      <c r="L8" s="26">
        <v>24</v>
      </c>
      <c r="M8" s="26">
        <v>27</v>
      </c>
      <c r="N8" s="26"/>
      <c r="O8" s="26"/>
      <c r="P8" s="26">
        <v>21</v>
      </c>
      <c r="Q8" s="26">
        <v>350</v>
      </c>
      <c r="R8" s="48"/>
      <c r="S8" s="27">
        <v>1403</v>
      </c>
      <c r="T8" s="17">
        <f t="shared" si="0"/>
        <v>13.5</v>
      </c>
      <c r="U8" s="31"/>
    </row>
    <row r="9" spans="1:21" ht="15" customHeight="1">
      <c r="A9" s="25" t="s">
        <v>241</v>
      </c>
      <c r="B9" s="10">
        <v>11</v>
      </c>
      <c r="C9" s="10">
        <v>13</v>
      </c>
      <c r="D9" s="10">
        <v>15</v>
      </c>
      <c r="E9" s="10">
        <v>17</v>
      </c>
      <c r="F9" s="11">
        <v>22</v>
      </c>
      <c r="G9" s="11">
        <v>28</v>
      </c>
      <c r="H9" s="26">
        <v>58</v>
      </c>
      <c r="I9" s="26">
        <v>61</v>
      </c>
      <c r="J9" s="26"/>
      <c r="K9" s="26"/>
      <c r="L9" s="26">
        <v>35</v>
      </c>
      <c r="M9" s="26">
        <v>38</v>
      </c>
      <c r="N9" s="26"/>
      <c r="O9" s="26"/>
      <c r="P9" s="26">
        <v>24</v>
      </c>
      <c r="Q9" s="26">
        <v>390</v>
      </c>
      <c r="R9" s="48">
        <v>66</v>
      </c>
      <c r="S9" s="27">
        <v>2789</v>
      </c>
      <c r="T9" s="17">
        <f t="shared" si="0"/>
        <v>14</v>
      </c>
      <c r="U9" s="31"/>
    </row>
    <row r="10" spans="1:21" ht="15" customHeight="1">
      <c r="A10" s="25" t="s">
        <v>242</v>
      </c>
      <c r="B10" s="10">
        <v>1</v>
      </c>
      <c r="C10" s="10">
        <v>2</v>
      </c>
      <c r="D10" s="10">
        <v>25</v>
      </c>
      <c r="E10" s="10">
        <v>30</v>
      </c>
      <c r="F10" s="11">
        <v>23</v>
      </c>
      <c r="G10" s="11">
        <v>29</v>
      </c>
      <c r="H10" s="26">
        <v>70</v>
      </c>
      <c r="I10" s="26">
        <v>73</v>
      </c>
      <c r="J10" s="26"/>
      <c r="K10" s="26"/>
      <c r="L10" s="26">
        <v>42</v>
      </c>
      <c r="M10" s="26">
        <v>45</v>
      </c>
      <c r="N10" s="26"/>
      <c r="O10" s="26"/>
      <c r="P10" s="26">
        <v>27</v>
      </c>
      <c r="Q10" s="26">
        <v>450</v>
      </c>
      <c r="R10" s="48"/>
      <c r="S10" s="27">
        <v>2821</v>
      </c>
      <c r="T10" s="17">
        <f t="shared" si="0"/>
        <v>14.5</v>
      </c>
      <c r="U10" s="31"/>
    </row>
    <row r="11" spans="1:21" ht="15" customHeight="1">
      <c r="A11" s="32" t="s">
        <v>243</v>
      </c>
      <c r="B11" s="10">
        <v>8</v>
      </c>
      <c r="C11" s="10">
        <v>10</v>
      </c>
      <c r="D11" s="10">
        <v>20</v>
      </c>
      <c r="E11" s="10">
        <v>22</v>
      </c>
      <c r="F11" s="11">
        <v>25</v>
      </c>
      <c r="G11" s="11">
        <v>30</v>
      </c>
      <c r="H11" s="26">
        <v>76</v>
      </c>
      <c r="I11" s="26">
        <v>80</v>
      </c>
      <c r="J11" s="26"/>
      <c r="K11" s="26"/>
      <c r="L11" s="26">
        <v>47</v>
      </c>
      <c r="M11" s="26">
        <v>49</v>
      </c>
      <c r="N11" s="26"/>
      <c r="O11" s="26"/>
      <c r="P11" s="26">
        <v>28</v>
      </c>
      <c r="Q11" s="26">
        <v>475</v>
      </c>
      <c r="R11" s="48"/>
      <c r="S11" s="27">
        <v>1883</v>
      </c>
      <c r="T11" s="17">
        <f t="shared" si="0"/>
        <v>15</v>
      </c>
      <c r="U11" s="31"/>
    </row>
    <row r="12" spans="1:21" ht="15" customHeight="1">
      <c r="A12" s="25" t="s">
        <v>244</v>
      </c>
      <c r="B12" s="10">
        <v>12</v>
      </c>
      <c r="C12" s="10">
        <v>15</v>
      </c>
      <c r="D12" s="10">
        <v>17</v>
      </c>
      <c r="E12" s="10">
        <v>20</v>
      </c>
      <c r="F12" s="11">
        <v>24</v>
      </c>
      <c r="G12" s="11">
        <v>32</v>
      </c>
      <c r="H12" s="26">
        <v>83</v>
      </c>
      <c r="I12" s="26">
        <v>86</v>
      </c>
      <c r="J12" s="26"/>
      <c r="K12" s="26"/>
      <c r="L12" s="26">
        <v>51</v>
      </c>
      <c r="M12" s="26">
        <v>54</v>
      </c>
      <c r="N12" s="26"/>
      <c r="O12" s="26"/>
      <c r="P12" s="26">
        <v>30</v>
      </c>
      <c r="Q12" s="26">
        <v>500</v>
      </c>
      <c r="R12" s="48"/>
      <c r="S12" s="27">
        <v>2825</v>
      </c>
      <c r="T12" s="17">
        <f t="shared" si="0"/>
        <v>16</v>
      </c>
      <c r="U12" s="31"/>
    </row>
    <row r="13" spans="1:21" ht="15" customHeight="1">
      <c r="A13" s="25" t="s">
        <v>245</v>
      </c>
      <c r="B13" s="10">
        <v>9</v>
      </c>
      <c r="C13" s="10">
        <v>13</v>
      </c>
      <c r="D13" s="10">
        <v>21</v>
      </c>
      <c r="E13" s="10">
        <v>25</v>
      </c>
      <c r="F13" s="11">
        <v>28</v>
      </c>
      <c r="G13" s="11">
        <v>38</v>
      </c>
      <c r="H13" s="26">
        <v>102</v>
      </c>
      <c r="I13" s="26">
        <v>105</v>
      </c>
      <c r="J13" s="26"/>
      <c r="K13" s="26"/>
      <c r="L13" s="26">
        <v>65</v>
      </c>
      <c r="M13" s="26">
        <v>68</v>
      </c>
      <c r="N13" s="26"/>
      <c r="O13" s="26"/>
      <c r="P13" s="26">
        <v>33</v>
      </c>
      <c r="Q13" s="26">
        <v>650</v>
      </c>
      <c r="R13" s="48"/>
      <c r="S13" s="27">
        <v>823</v>
      </c>
      <c r="T13" s="17">
        <f t="shared" si="0"/>
        <v>17</v>
      </c>
      <c r="U13" s="31"/>
    </row>
    <row r="14" spans="1:21" ht="15" customHeight="1">
      <c r="A14" s="25" t="s">
        <v>246</v>
      </c>
      <c r="B14" s="10">
        <v>13</v>
      </c>
      <c r="C14" s="10">
        <v>16</v>
      </c>
      <c r="D14" s="10">
        <v>20</v>
      </c>
      <c r="E14" s="10">
        <v>23</v>
      </c>
      <c r="F14" s="11">
        <v>31</v>
      </c>
      <c r="G14" s="11">
        <v>41</v>
      </c>
      <c r="H14" s="26">
        <v>120</v>
      </c>
      <c r="I14" s="26">
        <v>125</v>
      </c>
      <c r="J14" s="26"/>
      <c r="K14" s="26"/>
      <c r="L14" s="26">
        <v>70</v>
      </c>
      <c r="M14" s="26">
        <v>75</v>
      </c>
      <c r="N14" s="26"/>
      <c r="O14" s="26"/>
      <c r="P14" s="26">
        <v>39</v>
      </c>
      <c r="Q14" s="26">
        <v>750</v>
      </c>
      <c r="R14" s="48">
        <v>2012</v>
      </c>
      <c r="S14" s="27">
        <v>1147</v>
      </c>
      <c r="T14" s="17">
        <f t="shared" si="0"/>
        <v>18</v>
      </c>
      <c r="U14" s="31"/>
    </row>
    <row r="15" spans="1:21" ht="15" customHeight="1">
      <c r="A15" s="25" t="s">
        <v>247</v>
      </c>
      <c r="B15" s="10">
        <v>5</v>
      </c>
      <c r="C15" s="10">
        <v>8</v>
      </c>
      <c r="D15" s="10">
        <v>30</v>
      </c>
      <c r="E15" s="10">
        <v>33</v>
      </c>
      <c r="F15" s="11">
        <v>35</v>
      </c>
      <c r="G15" s="11">
        <v>45</v>
      </c>
      <c r="H15" s="26">
        <v>140</v>
      </c>
      <c r="I15" s="26">
        <v>145</v>
      </c>
      <c r="J15" s="26"/>
      <c r="K15" s="26"/>
      <c r="L15" s="26">
        <v>80</v>
      </c>
      <c r="M15" s="26">
        <v>85</v>
      </c>
      <c r="N15" s="26"/>
      <c r="O15" s="26"/>
      <c r="P15" s="26">
        <v>42</v>
      </c>
      <c r="Q15" s="26">
        <v>850</v>
      </c>
      <c r="R15" s="48"/>
      <c r="S15" s="27">
        <v>1068</v>
      </c>
      <c r="T15" s="17">
        <f t="shared" si="0"/>
        <v>19</v>
      </c>
      <c r="U15" s="31"/>
    </row>
    <row r="16" spans="1:21" ht="15" customHeight="1">
      <c r="A16" s="25" t="s">
        <v>248</v>
      </c>
      <c r="B16" s="10">
        <v>12</v>
      </c>
      <c r="C16" s="10">
        <v>15</v>
      </c>
      <c r="D16" s="10">
        <v>25</v>
      </c>
      <c r="E16" s="10">
        <v>28</v>
      </c>
      <c r="F16" s="11">
        <v>32</v>
      </c>
      <c r="G16" s="11">
        <v>43</v>
      </c>
      <c r="H16" s="26">
        <v>149</v>
      </c>
      <c r="I16" s="26">
        <v>156</v>
      </c>
      <c r="J16" s="26"/>
      <c r="K16" s="26"/>
      <c r="L16" s="26">
        <v>87</v>
      </c>
      <c r="M16" s="26">
        <v>93</v>
      </c>
      <c r="N16" s="26"/>
      <c r="O16" s="26"/>
      <c r="P16" s="26">
        <v>43</v>
      </c>
      <c r="Q16" s="26">
        <v>900</v>
      </c>
      <c r="R16" s="48"/>
      <c r="S16" s="27">
        <v>949</v>
      </c>
      <c r="T16" s="17">
        <f t="shared" si="0"/>
        <v>20</v>
      </c>
      <c r="U16" s="31"/>
    </row>
    <row r="17" spans="1:21" ht="15" customHeight="1">
      <c r="A17" s="25" t="s">
        <v>249</v>
      </c>
      <c r="B17" s="10">
        <v>11</v>
      </c>
      <c r="C17" s="10">
        <v>16</v>
      </c>
      <c r="D17" s="10">
        <v>26</v>
      </c>
      <c r="E17" s="10">
        <v>31</v>
      </c>
      <c r="F17" s="11">
        <v>34</v>
      </c>
      <c r="G17" s="11">
        <v>44</v>
      </c>
      <c r="H17" s="26">
        <v>160</v>
      </c>
      <c r="I17" s="26">
        <v>165</v>
      </c>
      <c r="J17" s="26"/>
      <c r="K17" s="26"/>
      <c r="L17" s="26">
        <v>95</v>
      </c>
      <c r="M17" s="26">
        <v>100</v>
      </c>
      <c r="N17" s="26"/>
      <c r="O17" s="26"/>
      <c r="P17" s="26">
        <v>45</v>
      </c>
      <c r="Q17" s="26">
        <v>950</v>
      </c>
      <c r="R17" s="48"/>
      <c r="S17" s="27">
        <v>1145</v>
      </c>
      <c r="T17" s="17">
        <f t="shared" si="0"/>
        <v>21</v>
      </c>
      <c r="U17" s="31"/>
    </row>
    <row r="18" spans="1:21" ht="15" customHeight="1">
      <c r="A18" s="25" t="s">
        <v>250</v>
      </c>
      <c r="B18" s="10">
        <v>5</v>
      </c>
      <c r="C18" s="10">
        <v>8</v>
      </c>
      <c r="D18" s="10">
        <v>31</v>
      </c>
      <c r="E18" s="10">
        <v>36</v>
      </c>
      <c r="F18" s="11">
        <v>36</v>
      </c>
      <c r="G18" s="11">
        <v>46</v>
      </c>
      <c r="H18" s="26">
        <v>170</v>
      </c>
      <c r="I18" s="26">
        <v>175</v>
      </c>
      <c r="J18" s="26"/>
      <c r="K18" s="26"/>
      <c r="L18" s="26">
        <v>101</v>
      </c>
      <c r="M18" s="26">
        <v>104</v>
      </c>
      <c r="N18" s="26"/>
      <c r="O18" s="26"/>
      <c r="P18" s="26">
        <v>46</v>
      </c>
      <c r="Q18" s="26">
        <v>970</v>
      </c>
      <c r="R18" s="48"/>
      <c r="S18" s="27">
        <v>44</v>
      </c>
      <c r="T18" s="17">
        <f t="shared" si="0"/>
        <v>20</v>
      </c>
      <c r="U18" s="31"/>
    </row>
    <row r="19" spans="1:21" ht="15" customHeight="1">
      <c r="A19" s="50" t="s">
        <v>251</v>
      </c>
      <c r="B19" s="10">
        <v>17</v>
      </c>
      <c r="C19" s="10">
        <v>20</v>
      </c>
      <c r="D19" s="10">
        <v>22</v>
      </c>
      <c r="E19" s="10">
        <v>25</v>
      </c>
      <c r="F19" s="11">
        <v>37</v>
      </c>
      <c r="G19" s="11">
        <v>47</v>
      </c>
      <c r="H19" s="26">
        <v>180</v>
      </c>
      <c r="I19" s="26">
        <v>185</v>
      </c>
      <c r="J19" s="26"/>
      <c r="K19" s="26"/>
      <c r="L19" s="26">
        <v>105</v>
      </c>
      <c r="M19" s="26">
        <v>110</v>
      </c>
      <c r="N19" s="26"/>
      <c r="O19" s="26"/>
      <c r="P19" s="26">
        <v>47</v>
      </c>
      <c r="Q19" s="26">
        <v>1000</v>
      </c>
      <c r="R19" s="48"/>
      <c r="S19" s="27">
        <v>1144</v>
      </c>
      <c r="T19" s="17">
        <f t="shared" si="0"/>
        <v>21</v>
      </c>
      <c r="U19" s="31"/>
    </row>
    <row r="20" spans="1:21" ht="15" customHeight="1">
      <c r="A20" s="50" t="s">
        <v>252</v>
      </c>
      <c r="B20" s="10">
        <v>9</v>
      </c>
      <c r="C20" s="10">
        <v>13</v>
      </c>
      <c r="D20" s="10">
        <v>31</v>
      </c>
      <c r="E20" s="10">
        <v>35</v>
      </c>
      <c r="F20" s="11">
        <v>42</v>
      </c>
      <c r="G20" s="11">
        <v>52</v>
      </c>
      <c r="H20" s="26">
        <v>199</v>
      </c>
      <c r="I20" s="26">
        <v>205</v>
      </c>
      <c r="J20" s="26"/>
      <c r="K20" s="26"/>
      <c r="L20" s="26">
        <v>114</v>
      </c>
      <c r="M20" s="26">
        <v>120</v>
      </c>
      <c r="N20" s="26"/>
      <c r="O20" s="26"/>
      <c r="P20" s="26">
        <v>48</v>
      </c>
      <c r="Q20" s="26">
        <v>1250</v>
      </c>
      <c r="R20" s="48"/>
      <c r="S20" s="27">
        <v>1091</v>
      </c>
      <c r="T20" s="17">
        <f t="shared" si="0"/>
        <v>22</v>
      </c>
      <c r="U20" s="31"/>
    </row>
    <row r="21" spans="1:21" ht="15" customHeight="1">
      <c r="A21" s="50" t="s">
        <v>253</v>
      </c>
      <c r="B21" s="10">
        <v>19</v>
      </c>
      <c r="C21" s="10">
        <v>23</v>
      </c>
      <c r="D21" s="10">
        <v>24</v>
      </c>
      <c r="E21" s="10">
        <v>26</v>
      </c>
      <c r="F21" s="11">
        <v>46</v>
      </c>
      <c r="G21" s="11">
        <v>56</v>
      </c>
      <c r="H21" s="26">
        <v>209</v>
      </c>
      <c r="I21" s="26">
        <v>215</v>
      </c>
      <c r="J21" s="26"/>
      <c r="K21" s="26"/>
      <c r="L21" s="26">
        <v>124</v>
      </c>
      <c r="M21" s="26">
        <v>130</v>
      </c>
      <c r="N21" s="26"/>
      <c r="O21" s="26"/>
      <c r="P21" s="26">
        <v>54</v>
      </c>
      <c r="Q21" s="26">
        <v>1500</v>
      </c>
      <c r="R21" s="48"/>
      <c r="S21" s="27">
        <v>1146</v>
      </c>
      <c r="T21" s="17">
        <f t="shared" si="0"/>
        <v>23</v>
      </c>
      <c r="U21" s="31"/>
    </row>
    <row r="22" spans="1:21" ht="15" customHeight="1">
      <c r="A22" s="50" t="s">
        <v>254</v>
      </c>
      <c r="B22" s="10">
        <v>14</v>
      </c>
      <c r="C22" s="10">
        <v>17</v>
      </c>
      <c r="D22" s="10">
        <v>31</v>
      </c>
      <c r="E22" s="10">
        <v>34</v>
      </c>
      <c r="F22" s="11">
        <v>48</v>
      </c>
      <c r="G22" s="11">
        <v>58</v>
      </c>
      <c r="H22" s="26">
        <v>217</v>
      </c>
      <c r="I22" s="26">
        <v>224</v>
      </c>
      <c r="J22" s="26"/>
      <c r="K22" s="26"/>
      <c r="L22" s="26">
        <v>133</v>
      </c>
      <c r="M22" s="26">
        <v>140</v>
      </c>
      <c r="N22" s="26"/>
      <c r="O22" s="26"/>
      <c r="P22" s="26">
        <v>57</v>
      </c>
      <c r="Q22" s="26">
        <v>1750</v>
      </c>
      <c r="R22" s="48">
        <v>2032</v>
      </c>
      <c r="S22" s="27">
        <v>1436</v>
      </c>
      <c r="T22" s="17">
        <f t="shared" si="0"/>
        <v>24</v>
      </c>
      <c r="U22" s="31"/>
    </row>
    <row r="23" spans="1:21" ht="15" customHeight="1">
      <c r="A23" s="50" t="s">
        <v>255</v>
      </c>
      <c r="B23" s="10">
        <v>21</v>
      </c>
      <c r="C23" s="10">
        <v>24</v>
      </c>
      <c r="D23" s="10">
        <v>26</v>
      </c>
      <c r="E23" s="10">
        <v>29</v>
      </c>
      <c r="F23" s="11">
        <v>50</v>
      </c>
      <c r="G23" s="11">
        <v>60</v>
      </c>
      <c r="H23" s="26">
        <v>227</v>
      </c>
      <c r="I23" s="26">
        <v>234</v>
      </c>
      <c r="J23" s="26"/>
      <c r="K23" s="26"/>
      <c r="L23" s="26">
        <v>150</v>
      </c>
      <c r="M23" s="26">
        <v>157</v>
      </c>
      <c r="N23" s="26"/>
      <c r="O23" s="26"/>
      <c r="P23" s="26">
        <v>63</v>
      </c>
      <c r="Q23" s="26">
        <v>2000</v>
      </c>
      <c r="R23" s="48"/>
      <c r="S23" s="27">
        <v>175</v>
      </c>
      <c r="T23" s="17">
        <f t="shared" si="0"/>
        <v>25</v>
      </c>
      <c r="U23" s="31"/>
    </row>
    <row r="24" spans="1:20" ht="14.25" customHeight="1">
      <c r="A24" s="20"/>
      <c r="B24" s="35"/>
      <c r="C24" s="35"/>
      <c r="D24" s="34"/>
      <c r="E24" s="34"/>
      <c r="F24" s="43"/>
      <c r="G24" s="51"/>
      <c r="H24" s="51"/>
      <c r="I24" s="21"/>
      <c r="J24" s="21"/>
      <c r="K24" s="21"/>
      <c r="L24" s="21"/>
      <c r="M24" s="21"/>
      <c r="N24" s="21"/>
      <c r="O24" s="21"/>
      <c r="P24" s="21"/>
      <c r="Q24" s="21"/>
      <c r="R24" s="52"/>
      <c r="S24" s="22"/>
      <c r="T24" s="17"/>
    </row>
    <row r="25" spans="1:20" ht="14.25" customHeight="1">
      <c r="A25" s="23" t="s">
        <v>144</v>
      </c>
      <c r="B25" s="35"/>
      <c r="C25" s="35"/>
      <c r="D25" s="34"/>
      <c r="E25" s="34"/>
      <c r="F25" s="43"/>
      <c r="G25" s="51"/>
      <c r="H25" s="51"/>
      <c r="I25" s="21"/>
      <c r="J25" s="21"/>
      <c r="K25" s="21"/>
      <c r="L25" s="21"/>
      <c r="M25" s="21"/>
      <c r="N25" s="21"/>
      <c r="O25" s="21"/>
      <c r="P25" s="21"/>
      <c r="Q25" s="21"/>
      <c r="R25" s="52"/>
      <c r="S25" s="22"/>
      <c r="T25" s="17"/>
    </row>
    <row r="26" spans="1:21" ht="15" customHeight="1">
      <c r="A26" s="32" t="s">
        <v>256</v>
      </c>
      <c r="B26" s="10">
        <v>4</v>
      </c>
      <c r="C26" s="10">
        <v>6</v>
      </c>
      <c r="D26" s="10">
        <v>8</v>
      </c>
      <c r="E26" s="10">
        <v>10</v>
      </c>
      <c r="F26" s="11">
        <v>15</v>
      </c>
      <c r="G26" s="11">
        <v>18</v>
      </c>
      <c r="H26" s="26">
        <v>14</v>
      </c>
      <c r="I26" s="26">
        <v>15</v>
      </c>
      <c r="J26" s="26"/>
      <c r="K26" s="26"/>
      <c r="L26" s="26">
        <v>11</v>
      </c>
      <c r="M26" s="26">
        <v>12</v>
      </c>
      <c r="N26" s="26"/>
      <c r="O26" s="26"/>
      <c r="P26" s="26">
        <v>3</v>
      </c>
      <c r="Q26" s="26">
        <v>120</v>
      </c>
      <c r="R26" s="48"/>
      <c r="S26" s="27">
        <v>-69</v>
      </c>
      <c r="T26" s="17">
        <f aca="true" t="shared" si="1" ref="T26:T28">(B26+C26+D26+E26)/4</f>
        <v>7</v>
      </c>
      <c r="U26" s="31"/>
    </row>
    <row r="27" spans="1:21" ht="15" customHeight="1">
      <c r="A27" s="32" t="s">
        <v>257</v>
      </c>
      <c r="B27" s="10">
        <v>9</v>
      </c>
      <c r="C27" s="10">
        <v>12</v>
      </c>
      <c r="D27" s="10">
        <v>14</v>
      </c>
      <c r="E27" s="10">
        <v>17</v>
      </c>
      <c r="F27" s="11">
        <v>20</v>
      </c>
      <c r="G27" s="11">
        <v>25</v>
      </c>
      <c r="H27" s="26">
        <v>64</v>
      </c>
      <c r="I27" s="26">
        <v>67</v>
      </c>
      <c r="J27" s="26"/>
      <c r="K27" s="26"/>
      <c r="L27" s="26">
        <v>39</v>
      </c>
      <c r="M27" s="26">
        <v>41</v>
      </c>
      <c r="N27" s="26"/>
      <c r="O27" s="26"/>
      <c r="P27" s="26">
        <v>18</v>
      </c>
      <c r="Q27" s="26">
        <v>300</v>
      </c>
      <c r="R27" s="48"/>
      <c r="S27" s="27">
        <v>49</v>
      </c>
      <c r="T27" s="17">
        <f t="shared" si="1"/>
        <v>13</v>
      </c>
      <c r="U27" s="31"/>
    </row>
    <row r="28" spans="1:21" ht="15" customHeight="1">
      <c r="A28" s="32" t="s">
        <v>258</v>
      </c>
      <c r="B28" s="10">
        <v>11</v>
      </c>
      <c r="C28" s="10">
        <v>13</v>
      </c>
      <c r="D28" s="10">
        <v>14</v>
      </c>
      <c r="E28" s="10">
        <v>16</v>
      </c>
      <c r="F28" s="11">
        <v>25</v>
      </c>
      <c r="G28" s="11">
        <v>33</v>
      </c>
      <c r="H28" s="26">
        <v>165</v>
      </c>
      <c r="I28" s="26">
        <v>170</v>
      </c>
      <c r="J28" s="26"/>
      <c r="K28" s="26"/>
      <c r="L28" s="26">
        <v>135</v>
      </c>
      <c r="M28" s="26">
        <v>140</v>
      </c>
      <c r="N28" s="26"/>
      <c r="O28" s="26"/>
      <c r="P28" s="26">
        <v>37</v>
      </c>
      <c r="Q28" s="26">
        <v>1400</v>
      </c>
      <c r="R28" s="48"/>
      <c r="S28" s="27">
        <v>3286</v>
      </c>
      <c r="T28" s="17">
        <f t="shared" si="1"/>
        <v>13.5</v>
      </c>
      <c r="U28" s="31"/>
    </row>
    <row r="29" spans="1:2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19" ht="14.25" customHeight="1">
      <c r="A30" s="23" t="s">
        <v>259</v>
      </c>
      <c r="B30" s="30"/>
      <c r="C30" s="30"/>
      <c r="D30" s="30"/>
      <c r="E30" s="30"/>
      <c r="F30" s="30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0" ht="15" customHeight="1">
      <c r="A31" s="50">
        <f aca="true" t="shared" si="2" ref="A31:A35">A19</f>
        <v>0</v>
      </c>
      <c r="B31" s="10">
        <f aca="true" t="shared" si="3" ref="B31:B35">B19</f>
        <v>17</v>
      </c>
      <c r="C31" s="10">
        <f aca="true" t="shared" si="4" ref="C31:C35">C19</f>
        <v>20</v>
      </c>
      <c r="D31" s="10">
        <f aca="true" t="shared" si="5" ref="D31:D35">D19</f>
        <v>22</v>
      </c>
      <c r="E31" s="10">
        <f aca="true" t="shared" si="6" ref="E31:E35">E19</f>
        <v>25</v>
      </c>
      <c r="F31" s="11">
        <f aca="true" t="shared" si="7" ref="F31:F35">F19</f>
        <v>37</v>
      </c>
      <c r="G31" s="11">
        <f aca="true" t="shared" si="8" ref="G31:G35">G19</f>
        <v>47</v>
      </c>
      <c r="H31" s="26">
        <v>166</v>
      </c>
      <c r="I31" s="26">
        <v>170</v>
      </c>
      <c r="J31" s="26"/>
      <c r="K31" s="26"/>
      <c r="L31" s="26">
        <v>106</v>
      </c>
      <c r="M31" s="26">
        <v>110</v>
      </c>
      <c r="N31" s="26">
        <v>131</v>
      </c>
      <c r="O31" s="26">
        <v>140</v>
      </c>
      <c r="P31" s="26">
        <f aca="true" t="shared" si="9" ref="P31:P35">P19</f>
        <v>47</v>
      </c>
      <c r="Q31" s="26">
        <f aca="true" t="shared" si="10" ref="Q31:Q35">Q19</f>
        <v>1000</v>
      </c>
      <c r="R31" s="48"/>
      <c r="S31" s="27">
        <f aca="true" t="shared" si="11" ref="S31:S35">S19</f>
        <v>1144</v>
      </c>
      <c r="T31" s="17">
        <f aca="true" t="shared" si="12" ref="T31:T35">(B31+C31+D31+E31)/4</f>
        <v>21</v>
      </c>
    </row>
    <row r="32" spans="1:20" ht="15" customHeight="1">
      <c r="A32" s="50">
        <f t="shared" si="2"/>
        <v>0</v>
      </c>
      <c r="B32" s="10">
        <f t="shared" si="3"/>
        <v>9</v>
      </c>
      <c r="C32" s="10">
        <f t="shared" si="4"/>
        <v>13</v>
      </c>
      <c r="D32" s="10">
        <f t="shared" si="5"/>
        <v>31</v>
      </c>
      <c r="E32" s="10">
        <f t="shared" si="6"/>
        <v>35</v>
      </c>
      <c r="F32" s="11">
        <f t="shared" si="7"/>
        <v>42</v>
      </c>
      <c r="G32" s="11">
        <f t="shared" si="8"/>
        <v>52</v>
      </c>
      <c r="H32" s="26">
        <v>146</v>
      </c>
      <c r="I32" s="26">
        <v>150</v>
      </c>
      <c r="J32" s="26"/>
      <c r="K32" s="26"/>
      <c r="L32" s="26">
        <v>113</v>
      </c>
      <c r="M32" s="26">
        <v>117</v>
      </c>
      <c r="N32" s="26">
        <v>151</v>
      </c>
      <c r="O32" s="26">
        <v>160</v>
      </c>
      <c r="P32" s="26">
        <f t="shared" si="9"/>
        <v>48</v>
      </c>
      <c r="Q32" s="26">
        <f t="shared" si="10"/>
        <v>1250</v>
      </c>
      <c r="R32" s="48"/>
      <c r="S32" s="27">
        <f t="shared" si="11"/>
        <v>1091</v>
      </c>
      <c r="T32" s="17">
        <f t="shared" si="12"/>
        <v>22</v>
      </c>
    </row>
    <row r="33" spans="1:20" ht="15" customHeight="1">
      <c r="A33" s="50">
        <f t="shared" si="2"/>
        <v>0</v>
      </c>
      <c r="B33" s="10">
        <f t="shared" si="3"/>
        <v>19</v>
      </c>
      <c r="C33" s="10">
        <f t="shared" si="4"/>
        <v>23</v>
      </c>
      <c r="D33" s="10">
        <f t="shared" si="5"/>
        <v>24</v>
      </c>
      <c r="E33" s="10">
        <f t="shared" si="6"/>
        <v>26</v>
      </c>
      <c r="F33" s="11">
        <f t="shared" si="7"/>
        <v>46</v>
      </c>
      <c r="G33" s="11">
        <f t="shared" si="8"/>
        <v>56</v>
      </c>
      <c r="H33" s="26">
        <v>156</v>
      </c>
      <c r="I33" s="26">
        <v>160</v>
      </c>
      <c r="J33" s="26"/>
      <c r="K33" s="26"/>
      <c r="L33" s="26">
        <v>120</v>
      </c>
      <c r="M33" s="26">
        <v>124</v>
      </c>
      <c r="N33" s="26">
        <v>171</v>
      </c>
      <c r="O33" s="26">
        <v>180</v>
      </c>
      <c r="P33" s="26">
        <f t="shared" si="9"/>
        <v>54</v>
      </c>
      <c r="Q33" s="26">
        <f t="shared" si="10"/>
        <v>1500</v>
      </c>
      <c r="R33" s="48"/>
      <c r="S33" s="27">
        <f t="shared" si="11"/>
        <v>1146</v>
      </c>
      <c r="T33" s="17">
        <f t="shared" si="12"/>
        <v>23</v>
      </c>
    </row>
    <row r="34" spans="1:20" ht="15" customHeight="1">
      <c r="A34" s="50">
        <f t="shared" si="2"/>
        <v>0</v>
      </c>
      <c r="B34" s="10">
        <f t="shared" si="3"/>
        <v>14</v>
      </c>
      <c r="C34" s="10">
        <f t="shared" si="4"/>
        <v>17</v>
      </c>
      <c r="D34" s="10">
        <f t="shared" si="5"/>
        <v>31</v>
      </c>
      <c r="E34" s="10">
        <f t="shared" si="6"/>
        <v>34</v>
      </c>
      <c r="F34" s="11">
        <f t="shared" si="7"/>
        <v>48</v>
      </c>
      <c r="G34" s="11">
        <f t="shared" si="8"/>
        <v>58</v>
      </c>
      <c r="H34" s="26">
        <v>176</v>
      </c>
      <c r="I34" s="26">
        <v>180</v>
      </c>
      <c r="J34" s="26"/>
      <c r="K34" s="26"/>
      <c r="L34" s="26">
        <v>127</v>
      </c>
      <c r="M34" s="26">
        <v>131</v>
      </c>
      <c r="N34" s="26">
        <v>191</v>
      </c>
      <c r="O34" s="26">
        <v>200</v>
      </c>
      <c r="P34" s="26">
        <f t="shared" si="9"/>
        <v>57</v>
      </c>
      <c r="Q34" s="26">
        <f t="shared" si="10"/>
        <v>1750</v>
      </c>
      <c r="R34" s="48">
        <f>R22</f>
        <v>2032</v>
      </c>
      <c r="S34" s="27">
        <f t="shared" si="11"/>
        <v>1436</v>
      </c>
      <c r="T34" s="17">
        <f t="shared" si="12"/>
        <v>24</v>
      </c>
    </row>
    <row r="35" spans="1:20" ht="15" customHeight="1">
      <c r="A35" s="50">
        <f t="shared" si="2"/>
        <v>0</v>
      </c>
      <c r="B35" s="10">
        <f t="shared" si="3"/>
        <v>21</v>
      </c>
      <c r="C35" s="10">
        <f t="shared" si="4"/>
        <v>24</v>
      </c>
      <c r="D35" s="10">
        <f t="shared" si="5"/>
        <v>26</v>
      </c>
      <c r="E35" s="10">
        <f t="shared" si="6"/>
        <v>29</v>
      </c>
      <c r="F35" s="11">
        <f t="shared" si="7"/>
        <v>50</v>
      </c>
      <c r="G35" s="11">
        <f t="shared" si="8"/>
        <v>60</v>
      </c>
      <c r="H35" s="26">
        <v>211</v>
      </c>
      <c r="I35" s="26">
        <v>220</v>
      </c>
      <c r="J35" s="26"/>
      <c r="K35" s="26"/>
      <c r="L35" s="26">
        <v>134</v>
      </c>
      <c r="M35" s="26">
        <v>138</v>
      </c>
      <c r="N35" s="26">
        <v>221</v>
      </c>
      <c r="O35" s="26">
        <v>230</v>
      </c>
      <c r="P35" s="26">
        <f t="shared" si="9"/>
        <v>63</v>
      </c>
      <c r="Q35" s="26">
        <f t="shared" si="10"/>
        <v>2000</v>
      </c>
      <c r="R35" s="48"/>
      <c r="S35" s="27">
        <f t="shared" si="11"/>
        <v>175</v>
      </c>
      <c r="T35" s="17">
        <f t="shared" si="12"/>
        <v>25</v>
      </c>
    </row>
    <row r="36" spans="1:20" ht="14.25" customHeight="1">
      <c r="A36" s="20"/>
      <c r="B36" s="35"/>
      <c r="C36" s="35"/>
      <c r="D36" s="35"/>
      <c r="E36" s="34"/>
      <c r="F36" s="43"/>
      <c r="G36" s="51"/>
      <c r="H36" s="51"/>
      <c r="I36" s="21"/>
      <c r="J36" s="21"/>
      <c r="K36" s="21"/>
      <c r="L36" s="21"/>
      <c r="M36" s="21"/>
      <c r="N36" s="21"/>
      <c r="O36" s="21"/>
      <c r="P36" s="21"/>
      <c r="Q36" s="21"/>
      <c r="R36" s="52"/>
      <c r="S36" s="22"/>
      <c r="T36" s="17"/>
    </row>
    <row r="37" spans="1:20" ht="14.25" customHeight="1">
      <c r="A37" s="23" t="s">
        <v>260</v>
      </c>
      <c r="B37" s="34"/>
      <c r="C37" s="34"/>
      <c r="D37" s="34"/>
      <c r="E37" s="34"/>
      <c r="F37" s="43"/>
      <c r="G37" s="51"/>
      <c r="H37" s="51"/>
      <c r="I37" s="21"/>
      <c r="J37" s="21"/>
      <c r="K37" s="21"/>
      <c r="L37" s="21"/>
      <c r="M37" s="21"/>
      <c r="N37" s="21"/>
      <c r="O37" s="21"/>
      <c r="P37" s="21"/>
      <c r="Q37" s="21"/>
      <c r="R37" s="52"/>
      <c r="S37" s="22"/>
      <c r="T37" s="17"/>
    </row>
    <row r="38" spans="1:20" ht="15" customHeight="1">
      <c r="A38" s="25" t="s">
        <v>261</v>
      </c>
      <c r="B38" s="10">
        <v>2</v>
      </c>
      <c r="C38" s="10">
        <v>4</v>
      </c>
      <c r="D38" s="10">
        <v>8</v>
      </c>
      <c r="E38" s="10">
        <v>9</v>
      </c>
      <c r="F38" s="11">
        <v>13</v>
      </c>
      <c r="G38" s="11">
        <v>17</v>
      </c>
      <c r="H38" s="26"/>
      <c r="I38" s="26"/>
      <c r="J38" s="26"/>
      <c r="K38" s="26"/>
      <c r="L38" s="26">
        <v>13</v>
      </c>
      <c r="M38" s="26">
        <v>15</v>
      </c>
      <c r="N38" s="26"/>
      <c r="O38" s="26"/>
      <c r="P38" s="26">
        <v>1</v>
      </c>
      <c r="Q38" s="26">
        <v>65</v>
      </c>
      <c r="R38" s="48"/>
      <c r="S38" s="27">
        <v>2820</v>
      </c>
      <c r="T38" s="17">
        <f aca="true" t="shared" si="13" ref="T38:T54">(B38+C38+D38+E38)/4</f>
        <v>5.75</v>
      </c>
    </row>
    <row r="39" spans="1:20" ht="15" customHeight="1">
      <c r="A39" s="36" t="s">
        <v>262</v>
      </c>
      <c r="B39" s="37">
        <v>3</v>
      </c>
      <c r="C39" s="37">
        <v>5</v>
      </c>
      <c r="D39" s="37">
        <v>8</v>
      </c>
      <c r="E39" s="37">
        <v>10</v>
      </c>
      <c r="F39" s="38">
        <v>14</v>
      </c>
      <c r="G39" s="38">
        <v>18</v>
      </c>
      <c r="H39" s="39">
        <v>16</v>
      </c>
      <c r="I39" s="39">
        <v>18</v>
      </c>
      <c r="J39" s="39">
        <v>5</v>
      </c>
      <c r="K39" s="39">
        <v>10</v>
      </c>
      <c r="L39" s="39">
        <v>26</v>
      </c>
      <c r="M39" s="39">
        <v>28</v>
      </c>
      <c r="N39" s="39"/>
      <c r="O39" s="39"/>
      <c r="P39" s="39">
        <v>5</v>
      </c>
      <c r="Q39" s="39">
        <v>140</v>
      </c>
      <c r="R39" s="53"/>
      <c r="S39" s="54">
        <v>2360</v>
      </c>
      <c r="T39" s="17">
        <f t="shared" si="13"/>
        <v>6.5</v>
      </c>
    </row>
    <row r="40" spans="1:20" ht="15" customHeight="1">
      <c r="A40" s="25" t="s">
        <v>262</v>
      </c>
      <c r="B40" s="10">
        <v>3</v>
      </c>
      <c r="C40" s="10">
        <v>5</v>
      </c>
      <c r="D40" s="10">
        <v>10</v>
      </c>
      <c r="E40" s="10">
        <v>12</v>
      </c>
      <c r="F40" s="11">
        <v>15</v>
      </c>
      <c r="G40" s="11">
        <v>21</v>
      </c>
      <c r="H40" s="26">
        <v>14</v>
      </c>
      <c r="I40" s="26">
        <v>15</v>
      </c>
      <c r="J40" s="26"/>
      <c r="K40" s="26"/>
      <c r="L40" s="26">
        <v>24</v>
      </c>
      <c r="M40" s="26">
        <v>25</v>
      </c>
      <c r="N40" s="26"/>
      <c r="O40" s="26"/>
      <c r="P40" s="26">
        <v>6</v>
      </c>
      <c r="Q40" s="26">
        <v>150</v>
      </c>
      <c r="R40" s="48"/>
      <c r="S40" s="27">
        <v>2360</v>
      </c>
      <c r="T40" s="17">
        <f t="shared" si="13"/>
        <v>7.5</v>
      </c>
    </row>
    <row r="41" spans="1:20" ht="15" customHeight="1">
      <c r="A41" s="25" t="s">
        <v>263</v>
      </c>
      <c r="B41" s="10">
        <v>6</v>
      </c>
      <c r="C41" s="10">
        <v>8</v>
      </c>
      <c r="D41" s="10">
        <v>10</v>
      </c>
      <c r="E41" s="10">
        <v>12</v>
      </c>
      <c r="F41" s="11">
        <v>16</v>
      </c>
      <c r="G41" s="11">
        <v>23</v>
      </c>
      <c r="H41" s="26">
        <v>21</v>
      </c>
      <c r="I41" s="26">
        <v>22</v>
      </c>
      <c r="J41" s="26"/>
      <c r="K41" s="26"/>
      <c r="L41" s="26">
        <v>33</v>
      </c>
      <c r="M41" s="26">
        <v>34</v>
      </c>
      <c r="N41" s="26"/>
      <c r="O41" s="26"/>
      <c r="P41" s="26">
        <v>8</v>
      </c>
      <c r="Q41" s="26">
        <v>205</v>
      </c>
      <c r="R41" s="48"/>
      <c r="S41" s="27">
        <v>2361</v>
      </c>
      <c r="T41" s="17">
        <f t="shared" si="13"/>
        <v>9</v>
      </c>
    </row>
    <row r="42" spans="1:20" ht="15" customHeight="1">
      <c r="A42" s="25" t="s">
        <v>264</v>
      </c>
      <c r="B42" s="10">
        <v>3</v>
      </c>
      <c r="C42" s="10">
        <v>5</v>
      </c>
      <c r="D42" s="10">
        <v>16</v>
      </c>
      <c r="E42" s="10">
        <v>18</v>
      </c>
      <c r="F42" s="11">
        <v>16</v>
      </c>
      <c r="G42" s="11">
        <v>25</v>
      </c>
      <c r="H42" s="26">
        <v>23</v>
      </c>
      <c r="I42" s="26">
        <v>24</v>
      </c>
      <c r="J42" s="26"/>
      <c r="K42" s="26"/>
      <c r="L42" s="26">
        <v>42</v>
      </c>
      <c r="M42" s="26">
        <v>43</v>
      </c>
      <c r="N42" s="26"/>
      <c r="O42" s="26"/>
      <c r="P42" s="26">
        <v>12</v>
      </c>
      <c r="Q42" s="26">
        <v>270</v>
      </c>
      <c r="R42" s="48">
        <v>35</v>
      </c>
      <c r="S42" s="27">
        <v>727</v>
      </c>
      <c r="T42" s="17">
        <f t="shared" si="13"/>
        <v>10.5</v>
      </c>
    </row>
    <row r="43" spans="1:20" ht="15" customHeight="1">
      <c r="A43" s="25" t="s">
        <v>265</v>
      </c>
      <c r="B43" s="10">
        <v>7</v>
      </c>
      <c r="C43" s="10">
        <v>9</v>
      </c>
      <c r="D43" s="10">
        <v>14</v>
      </c>
      <c r="E43" s="10">
        <v>18</v>
      </c>
      <c r="F43" s="11">
        <v>20</v>
      </c>
      <c r="G43" s="11">
        <v>30</v>
      </c>
      <c r="H43" s="26">
        <v>31</v>
      </c>
      <c r="I43" s="26">
        <v>33</v>
      </c>
      <c r="J43" s="26"/>
      <c r="K43" s="26"/>
      <c r="L43" s="26">
        <v>58</v>
      </c>
      <c r="M43" s="26">
        <v>60</v>
      </c>
      <c r="N43" s="26"/>
      <c r="O43" s="26"/>
      <c r="P43" s="26">
        <v>16</v>
      </c>
      <c r="Q43" s="26">
        <v>350</v>
      </c>
      <c r="R43" s="48"/>
      <c r="S43" s="27">
        <v>1143</v>
      </c>
      <c r="T43" s="17">
        <f t="shared" si="13"/>
        <v>12</v>
      </c>
    </row>
    <row r="44" spans="1:20" ht="15" customHeight="1">
      <c r="A44" s="36" t="s">
        <v>266</v>
      </c>
      <c r="B44" s="37">
        <v>7</v>
      </c>
      <c r="C44" s="37">
        <v>9</v>
      </c>
      <c r="D44" s="37">
        <v>16</v>
      </c>
      <c r="E44" s="37">
        <v>18</v>
      </c>
      <c r="F44" s="38">
        <v>21</v>
      </c>
      <c r="G44" s="38">
        <v>27</v>
      </c>
      <c r="H44" s="39">
        <v>36</v>
      </c>
      <c r="I44" s="39">
        <v>39</v>
      </c>
      <c r="J44" s="39">
        <v>20</v>
      </c>
      <c r="K44" s="39">
        <v>30</v>
      </c>
      <c r="L44" s="39">
        <v>67</v>
      </c>
      <c r="M44" s="39">
        <v>71</v>
      </c>
      <c r="N44" s="39"/>
      <c r="O44" s="39"/>
      <c r="P44" s="39">
        <v>20</v>
      </c>
      <c r="Q44" s="39">
        <v>400</v>
      </c>
      <c r="R44" s="53"/>
      <c r="S44" s="54">
        <v>1919</v>
      </c>
      <c r="T44" s="17">
        <f t="shared" si="13"/>
        <v>12.5</v>
      </c>
    </row>
    <row r="45" spans="1:20" ht="15" customHeight="1">
      <c r="A45" s="25" t="s">
        <v>266</v>
      </c>
      <c r="B45" s="10">
        <v>5</v>
      </c>
      <c r="C45" s="10">
        <v>7</v>
      </c>
      <c r="D45" s="10">
        <v>19</v>
      </c>
      <c r="E45" s="10">
        <v>22</v>
      </c>
      <c r="F45" s="11">
        <v>22</v>
      </c>
      <c r="G45" s="11">
        <v>32</v>
      </c>
      <c r="H45" s="26">
        <v>40</v>
      </c>
      <c r="I45" s="26">
        <v>42</v>
      </c>
      <c r="J45" s="26"/>
      <c r="K45" s="26"/>
      <c r="L45" s="26">
        <v>77</v>
      </c>
      <c r="M45" s="26">
        <v>79</v>
      </c>
      <c r="N45" s="26"/>
      <c r="O45" s="26"/>
      <c r="P45" s="26">
        <v>21</v>
      </c>
      <c r="Q45" s="26">
        <v>425</v>
      </c>
      <c r="R45" s="48"/>
      <c r="S45" s="27">
        <v>1919</v>
      </c>
      <c r="T45" s="17">
        <f t="shared" si="13"/>
        <v>13.25</v>
      </c>
    </row>
    <row r="46" spans="1:20" ht="15" customHeight="1">
      <c r="A46" s="25" t="s">
        <v>267</v>
      </c>
      <c r="B46" s="10">
        <v>11</v>
      </c>
      <c r="C46" s="10">
        <v>13</v>
      </c>
      <c r="D46" s="10">
        <v>16</v>
      </c>
      <c r="E46" s="10">
        <v>18</v>
      </c>
      <c r="F46" s="11">
        <v>25</v>
      </c>
      <c r="G46" s="11">
        <v>35</v>
      </c>
      <c r="H46" s="26">
        <v>49</v>
      </c>
      <c r="I46" s="26">
        <v>51</v>
      </c>
      <c r="J46" s="26"/>
      <c r="K46" s="26"/>
      <c r="L46" s="26">
        <v>96</v>
      </c>
      <c r="M46" s="26">
        <v>98</v>
      </c>
      <c r="N46" s="26"/>
      <c r="O46" s="26"/>
      <c r="P46" s="26">
        <v>26</v>
      </c>
      <c r="Q46" s="26">
        <v>500</v>
      </c>
      <c r="R46" s="48"/>
      <c r="S46" s="27">
        <v>2827</v>
      </c>
      <c r="T46" s="17">
        <f t="shared" si="13"/>
        <v>14.5</v>
      </c>
    </row>
    <row r="47" spans="1:20" ht="15" customHeight="1">
      <c r="A47" s="25" t="s">
        <v>268</v>
      </c>
      <c r="B47" s="10">
        <v>3</v>
      </c>
      <c r="C47" s="10">
        <v>4</v>
      </c>
      <c r="D47" s="10">
        <v>27</v>
      </c>
      <c r="E47" s="10">
        <v>30</v>
      </c>
      <c r="F47" s="11">
        <v>28</v>
      </c>
      <c r="G47" s="11">
        <v>36</v>
      </c>
      <c r="H47" s="26">
        <v>56</v>
      </c>
      <c r="I47" s="26">
        <v>59</v>
      </c>
      <c r="J47" s="26"/>
      <c r="K47" s="26"/>
      <c r="L47" s="26">
        <v>111</v>
      </c>
      <c r="M47" s="26">
        <v>115</v>
      </c>
      <c r="N47" s="26"/>
      <c r="O47" s="26"/>
      <c r="P47" s="26">
        <v>24</v>
      </c>
      <c r="Q47" s="26">
        <v>590</v>
      </c>
      <c r="R47" s="48">
        <v>2033</v>
      </c>
      <c r="S47" s="27">
        <v>2393</v>
      </c>
      <c r="T47" s="17">
        <f t="shared" si="13"/>
        <v>16</v>
      </c>
    </row>
    <row r="48" spans="1:20" ht="15" customHeight="1">
      <c r="A48" s="25" t="s">
        <v>269</v>
      </c>
      <c r="B48" s="10">
        <v>11</v>
      </c>
      <c r="C48" s="10">
        <v>13</v>
      </c>
      <c r="D48" s="10">
        <v>21</v>
      </c>
      <c r="E48" s="10">
        <v>25</v>
      </c>
      <c r="F48" s="11">
        <v>30</v>
      </c>
      <c r="G48" s="11">
        <v>40</v>
      </c>
      <c r="H48" s="26">
        <v>64</v>
      </c>
      <c r="I48" s="26">
        <v>67</v>
      </c>
      <c r="J48" s="26"/>
      <c r="K48" s="26"/>
      <c r="L48" s="26">
        <v>129</v>
      </c>
      <c r="M48" s="26">
        <v>132</v>
      </c>
      <c r="N48" s="26"/>
      <c r="O48" s="26"/>
      <c r="P48" s="26">
        <v>36</v>
      </c>
      <c r="Q48" s="26">
        <v>685</v>
      </c>
      <c r="R48" s="48"/>
      <c r="S48" s="27">
        <v>2828</v>
      </c>
      <c r="T48" s="17">
        <f t="shared" si="13"/>
        <v>17.5</v>
      </c>
    </row>
    <row r="49" spans="1:20" ht="15" customHeight="1">
      <c r="A49" s="25" t="s">
        <v>270</v>
      </c>
      <c r="B49" s="10">
        <v>4</v>
      </c>
      <c r="C49" s="10">
        <v>6</v>
      </c>
      <c r="D49" s="10">
        <v>32</v>
      </c>
      <c r="E49" s="10">
        <v>34</v>
      </c>
      <c r="F49" s="11">
        <v>32</v>
      </c>
      <c r="G49" s="11">
        <v>43</v>
      </c>
      <c r="H49" s="26">
        <v>75</v>
      </c>
      <c r="I49" s="26">
        <v>79</v>
      </c>
      <c r="J49" s="26"/>
      <c r="K49" s="26"/>
      <c r="L49" s="26">
        <v>142</v>
      </c>
      <c r="M49" s="26">
        <v>145</v>
      </c>
      <c r="N49" s="26"/>
      <c r="O49" s="26"/>
      <c r="P49" s="26">
        <v>37</v>
      </c>
      <c r="Q49" s="26">
        <v>800</v>
      </c>
      <c r="R49" s="48"/>
      <c r="S49" s="27">
        <v>2394</v>
      </c>
      <c r="T49" s="17">
        <f t="shared" si="13"/>
        <v>19</v>
      </c>
    </row>
    <row r="50" spans="1:20" ht="15" customHeight="1">
      <c r="A50" s="36" t="s">
        <v>270</v>
      </c>
      <c r="B50" s="37">
        <v>9</v>
      </c>
      <c r="C50" s="37">
        <v>11</v>
      </c>
      <c r="D50" s="37">
        <v>28</v>
      </c>
      <c r="E50" s="37">
        <v>30</v>
      </c>
      <c r="F50" s="38">
        <v>30</v>
      </c>
      <c r="G50" s="38">
        <v>41</v>
      </c>
      <c r="H50" s="39">
        <v>83</v>
      </c>
      <c r="I50" s="39">
        <v>86</v>
      </c>
      <c r="J50" s="39">
        <v>40</v>
      </c>
      <c r="K50" s="39">
        <v>50</v>
      </c>
      <c r="L50" s="39">
        <v>151</v>
      </c>
      <c r="M50" s="39">
        <v>154</v>
      </c>
      <c r="N50" s="39"/>
      <c r="O50" s="39"/>
      <c r="P50" s="39">
        <v>39</v>
      </c>
      <c r="Q50" s="39">
        <v>850</v>
      </c>
      <c r="R50" s="53"/>
      <c r="S50" s="54">
        <v>2394</v>
      </c>
      <c r="T50" s="17">
        <f t="shared" si="13"/>
        <v>19.5</v>
      </c>
    </row>
    <row r="51" spans="1:20" ht="15" customHeight="1">
      <c r="A51" s="25" t="s">
        <v>271</v>
      </c>
      <c r="B51" s="10">
        <v>16</v>
      </c>
      <c r="C51" s="10">
        <v>18</v>
      </c>
      <c r="D51" s="10">
        <v>23</v>
      </c>
      <c r="E51" s="10">
        <v>25</v>
      </c>
      <c r="F51" s="11">
        <v>35</v>
      </c>
      <c r="G51" s="11">
        <v>45</v>
      </c>
      <c r="H51" s="26">
        <v>87</v>
      </c>
      <c r="I51" s="26">
        <v>90</v>
      </c>
      <c r="J51" s="26"/>
      <c r="K51" s="26"/>
      <c r="L51" s="26">
        <v>156</v>
      </c>
      <c r="M51" s="26">
        <v>159</v>
      </c>
      <c r="N51" s="26"/>
      <c r="O51" s="26"/>
      <c r="P51" s="26">
        <v>43</v>
      </c>
      <c r="Q51" s="26">
        <v>930</v>
      </c>
      <c r="R51" s="48"/>
      <c r="S51" s="27">
        <v>3196</v>
      </c>
      <c r="T51" s="17">
        <f t="shared" si="13"/>
        <v>20.5</v>
      </c>
    </row>
    <row r="52" spans="1:20" ht="15" customHeight="1">
      <c r="A52" s="25" t="s">
        <v>272</v>
      </c>
      <c r="B52" s="10">
        <v>7</v>
      </c>
      <c r="C52" s="10">
        <v>9</v>
      </c>
      <c r="D52" s="10">
        <v>35</v>
      </c>
      <c r="E52" s="10">
        <v>37</v>
      </c>
      <c r="F52" s="11">
        <v>40</v>
      </c>
      <c r="G52" s="11">
        <v>50</v>
      </c>
      <c r="H52" s="26">
        <v>101</v>
      </c>
      <c r="I52" s="26">
        <v>104</v>
      </c>
      <c r="J52" s="26"/>
      <c r="K52" s="26"/>
      <c r="L52" s="26">
        <v>189</v>
      </c>
      <c r="M52" s="26">
        <v>192</v>
      </c>
      <c r="N52" s="26"/>
      <c r="O52" s="26"/>
      <c r="P52" s="26">
        <v>51</v>
      </c>
      <c r="Q52" s="26">
        <v>1120</v>
      </c>
      <c r="R52" s="48"/>
      <c r="S52" s="27">
        <v>2829</v>
      </c>
      <c r="T52" s="17">
        <f t="shared" si="13"/>
        <v>22</v>
      </c>
    </row>
    <row r="53" spans="1:20" ht="15" customHeight="1">
      <c r="A53" s="25" t="s">
        <v>273</v>
      </c>
      <c r="B53" s="10">
        <v>13</v>
      </c>
      <c r="C53" s="10">
        <v>17</v>
      </c>
      <c r="D53" s="10">
        <v>31</v>
      </c>
      <c r="E53" s="10">
        <v>33</v>
      </c>
      <c r="F53" s="11">
        <v>45</v>
      </c>
      <c r="G53" s="11">
        <v>55</v>
      </c>
      <c r="H53" s="26">
        <v>112</v>
      </c>
      <c r="I53" s="26">
        <v>115</v>
      </c>
      <c r="J53" s="26"/>
      <c r="K53" s="26"/>
      <c r="L53" s="26">
        <v>197</v>
      </c>
      <c r="M53" s="26">
        <v>200</v>
      </c>
      <c r="N53" s="26"/>
      <c r="O53" s="26"/>
      <c r="P53" s="26">
        <v>55</v>
      </c>
      <c r="Q53" s="26">
        <v>1250</v>
      </c>
      <c r="R53" s="48">
        <v>177</v>
      </c>
      <c r="S53" s="27">
        <v>1067</v>
      </c>
      <c r="T53" s="17">
        <f t="shared" si="13"/>
        <v>23.5</v>
      </c>
    </row>
    <row r="54" spans="1:20" ht="15" customHeight="1">
      <c r="A54" s="25" t="s">
        <v>274</v>
      </c>
      <c r="B54" s="10">
        <v>20</v>
      </c>
      <c r="C54" s="10">
        <v>23</v>
      </c>
      <c r="D54" s="10">
        <v>27</v>
      </c>
      <c r="E54" s="10">
        <v>30</v>
      </c>
      <c r="F54" s="11">
        <v>50</v>
      </c>
      <c r="G54" s="11">
        <v>60</v>
      </c>
      <c r="H54" s="26">
        <v>119</v>
      </c>
      <c r="I54" s="26">
        <v>122</v>
      </c>
      <c r="J54" s="26"/>
      <c r="K54" s="26"/>
      <c r="L54" s="26">
        <v>204</v>
      </c>
      <c r="M54" s="26">
        <v>207</v>
      </c>
      <c r="N54" s="26"/>
      <c r="O54" s="26"/>
      <c r="P54" s="26">
        <v>62</v>
      </c>
      <c r="Q54" s="26">
        <v>1400</v>
      </c>
      <c r="R54" s="48"/>
      <c r="S54" s="27">
        <v>1058</v>
      </c>
      <c r="T54" s="17">
        <f t="shared" si="13"/>
        <v>25</v>
      </c>
    </row>
    <row r="55" spans="2:20" ht="14.25" customHeight="1">
      <c r="B55" s="35"/>
      <c r="C55" s="35"/>
      <c r="D55" s="34"/>
      <c r="E55" s="34"/>
      <c r="F55" s="43"/>
      <c r="G55" s="51"/>
      <c r="H55" s="51"/>
      <c r="R55" s="47"/>
      <c r="T55" s="17"/>
    </row>
    <row r="56" spans="1:20" ht="14.25" customHeight="1">
      <c r="A56" s="23" t="s">
        <v>175</v>
      </c>
      <c r="B56" s="34"/>
      <c r="C56" s="34"/>
      <c r="D56" s="34"/>
      <c r="E56" s="34"/>
      <c r="F56" s="43"/>
      <c r="G56" s="51"/>
      <c r="H56" s="51"/>
      <c r="I56" s="22"/>
      <c r="J56" s="22"/>
      <c r="K56" s="22"/>
      <c r="L56" s="22"/>
      <c r="M56" s="22"/>
      <c r="N56" s="22"/>
      <c r="O56" s="22"/>
      <c r="P56" s="22"/>
      <c r="Q56" s="22"/>
      <c r="R56" s="55"/>
      <c r="S56" s="22"/>
      <c r="T56" s="17"/>
    </row>
    <row r="57" spans="1:20" ht="15" customHeight="1">
      <c r="A57" s="25" t="s">
        <v>275</v>
      </c>
      <c r="B57" s="10">
        <v>7</v>
      </c>
      <c r="C57" s="45">
        <v>8</v>
      </c>
      <c r="D57" s="45">
        <v>12</v>
      </c>
      <c r="E57" s="45">
        <v>13</v>
      </c>
      <c r="F57" s="11">
        <v>14</v>
      </c>
      <c r="G57" s="11">
        <v>19</v>
      </c>
      <c r="H57" s="26">
        <v>23</v>
      </c>
      <c r="I57" s="26">
        <v>25</v>
      </c>
      <c r="J57" s="26"/>
      <c r="K57" s="26"/>
      <c r="L57" s="26"/>
      <c r="M57" s="26"/>
      <c r="N57" s="26">
        <v>23</v>
      </c>
      <c r="O57" s="26">
        <v>25</v>
      </c>
      <c r="P57" s="26">
        <v>4</v>
      </c>
      <c r="Q57" s="26">
        <v>200</v>
      </c>
      <c r="R57" s="48"/>
      <c r="S57" s="27">
        <v>2849</v>
      </c>
      <c r="T57" s="17">
        <f aca="true" t="shared" si="14" ref="T57:T70">(B57+C57+D57+E57)/4</f>
        <v>10</v>
      </c>
    </row>
    <row r="58" spans="1:20" ht="15" customHeight="1">
      <c r="A58" s="25" t="s">
        <v>276</v>
      </c>
      <c r="B58" s="10">
        <v>9</v>
      </c>
      <c r="C58" s="45">
        <v>11</v>
      </c>
      <c r="D58" s="45">
        <v>15</v>
      </c>
      <c r="E58" s="45">
        <v>17</v>
      </c>
      <c r="F58" s="11">
        <v>17</v>
      </c>
      <c r="G58" s="11">
        <v>23</v>
      </c>
      <c r="H58" s="26">
        <v>28</v>
      </c>
      <c r="I58" s="26">
        <v>30</v>
      </c>
      <c r="J58" s="26"/>
      <c r="K58" s="26"/>
      <c r="L58" s="26"/>
      <c r="M58" s="26"/>
      <c r="N58" s="26">
        <v>25</v>
      </c>
      <c r="O58" s="26">
        <v>27</v>
      </c>
      <c r="P58" s="26">
        <v>2</v>
      </c>
      <c r="Q58" s="26">
        <v>300</v>
      </c>
      <c r="R58" s="48"/>
      <c r="S58" s="27">
        <v>1</v>
      </c>
      <c r="T58" s="17">
        <f t="shared" si="14"/>
        <v>13</v>
      </c>
    </row>
    <row r="59" spans="1:20" ht="15" customHeight="1">
      <c r="A59" s="25" t="s">
        <v>277</v>
      </c>
      <c r="B59" s="10">
        <v>9</v>
      </c>
      <c r="C59" s="45">
        <v>12</v>
      </c>
      <c r="D59" s="45">
        <v>20</v>
      </c>
      <c r="E59" s="45">
        <v>23</v>
      </c>
      <c r="F59" s="11">
        <v>15</v>
      </c>
      <c r="G59" s="11">
        <v>20</v>
      </c>
      <c r="H59" s="26">
        <v>33</v>
      </c>
      <c r="I59" s="26">
        <v>35</v>
      </c>
      <c r="J59" s="26"/>
      <c r="K59" s="26"/>
      <c r="L59" s="26"/>
      <c r="M59" s="26"/>
      <c r="N59" s="26">
        <v>28</v>
      </c>
      <c r="O59" s="26">
        <v>30</v>
      </c>
      <c r="P59" s="26">
        <v>7</v>
      </c>
      <c r="Q59" s="26">
        <v>400</v>
      </c>
      <c r="R59" s="48">
        <v>25</v>
      </c>
      <c r="S59" s="27">
        <v>3180</v>
      </c>
      <c r="T59" s="17">
        <f t="shared" si="14"/>
        <v>16</v>
      </c>
    </row>
    <row r="60" spans="1:20" ht="15" customHeight="1">
      <c r="A60" s="25" t="s">
        <v>278</v>
      </c>
      <c r="B60" s="10">
        <v>14</v>
      </c>
      <c r="C60" s="45">
        <v>17</v>
      </c>
      <c r="D60" s="45">
        <v>21</v>
      </c>
      <c r="E60" s="45">
        <v>24</v>
      </c>
      <c r="F60" s="11">
        <v>20</v>
      </c>
      <c r="G60" s="11">
        <v>30</v>
      </c>
      <c r="H60" s="26">
        <v>47</v>
      </c>
      <c r="I60" s="26">
        <v>50</v>
      </c>
      <c r="J60" s="26"/>
      <c r="K60" s="26"/>
      <c r="L60" s="26"/>
      <c r="M60" s="26"/>
      <c r="N60" s="26">
        <v>37</v>
      </c>
      <c r="O60" s="26">
        <v>40</v>
      </c>
      <c r="P60" s="26">
        <v>11</v>
      </c>
      <c r="Q60" s="26">
        <v>700</v>
      </c>
      <c r="R60" s="48"/>
      <c r="S60" s="27">
        <v>3255</v>
      </c>
      <c r="T60" s="17">
        <f t="shared" si="14"/>
        <v>19</v>
      </c>
    </row>
    <row r="61" spans="1:20" ht="15" customHeight="1">
      <c r="A61" s="25" t="s">
        <v>279</v>
      </c>
      <c r="B61" s="10">
        <v>10</v>
      </c>
      <c r="C61" s="45">
        <v>14</v>
      </c>
      <c r="D61" s="45">
        <v>30</v>
      </c>
      <c r="E61" s="45">
        <v>34</v>
      </c>
      <c r="F61" s="11">
        <v>23</v>
      </c>
      <c r="G61" s="11">
        <v>33</v>
      </c>
      <c r="H61" s="26">
        <v>62</v>
      </c>
      <c r="I61" s="26">
        <v>65</v>
      </c>
      <c r="J61" s="26"/>
      <c r="K61" s="26"/>
      <c r="L61" s="26"/>
      <c r="M61" s="26"/>
      <c r="N61" s="26">
        <v>52</v>
      </c>
      <c r="O61" s="26">
        <v>55</v>
      </c>
      <c r="P61" s="26">
        <v>17</v>
      </c>
      <c r="Q61" s="26">
        <v>1000</v>
      </c>
      <c r="R61" s="48"/>
      <c r="S61" s="27">
        <v>3181</v>
      </c>
      <c r="T61" s="17">
        <f t="shared" si="14"/>
        <v>22</v>
      </c>
    </row>
    <row r="62" spans="1:20" ht="15" customHeight="1">
      <c r="A62" s="25" t="s">
        <v>280</v>
      </c>
      <c r="B62" s="10">
        <v>21</v>
      </c>
      <c r="C62" s="45">
        <v>24</v>
      </c>
      <c r="D62" s="45">
        <v>26</v>
      </c>
      <c r="E62" s="45">
        <v>29</v>
      </c>
      <c r="F62" s="11">
        <v>28</v>
      </c>
      <c r="G62" s="11">
        <v>38</v>
      </c>
      <c r="H62" s="26">
        <v>82</v>
      </c>
      <c r="I62" s="26">
        <v>85</v>
      </c>
      <c r="J62" s="26"/>
      <c r="K62" s="26"/>
      <c r="L62" s="26"/>
      <c r="M62" s="26"/>
      <c r="N62" s="26">
        <v>67</v>
      </c>
      <c r="O62" s="26">
        <v>70</v>
      </c>
      <c r="P62" s="26">
        <v>24</v>
      </c>
      <c r="Q62" s="26">
        <v>1500</v>
      </c>
      <c r="R62" s="48"/>
      <c r="S62" s="27">
        <v>1514</v>
      </c>
      <c r="T62" s="17">
        <f t="shared" si="14"/>
        <v>25</v>
      </c>
    </row>
    <row r="63" spans="1:20" ht="15" customHeight="1">
      <c r="A63" s="25" t="s">
        <v>281</v>
      </c>
      <c r="B63" s="10">
        <v>18</v>
      </c>
      <c r="C63" s="45">
        <v>21</v>
      </c>
      <c r="D63" s="45">
        <v>35</v>
      </c>
      <c r="E63" s="45">
        <v>38</v>
      </c>
      <c r="F63" s="11">
        <v>30</v>
      </c>
      <c r="G63" s="11">
        <v>40</v>
      </c>
      <c r="H63" s="26">
        <v>90</v>
      </c>
      <c r="I63" s="26">
        <v>95</v>
      </c>
      <c r="J63" s="26"/>
      <c r="K63" s="26"/>
      <c r="L63" s="26"/>
      <c r="M63" s="26"/>
      <c r="N63" s="26">
        <v>74</v>
      </c>
      <c r="O63" s="26">
        <v>77</v>
      </c>
      <c r="P63" s="26">
        <v>31</v>
      </c>
      <c r="Q63" s="26">
        <v>1750</v>
      </c>
      <c r="R63" s="48"/>
      <c r="S63" s="27">
        <v>1884</v>
      </c>
      <c r="T63" s="17">
        <f t="shared" si="14"/>
        <v>28</v>
      </c>
    </row>
    <row r="64" spans="1:22" ht="15" customHeight="1">
      <c r="A64" s="25" t="s">
        <v>282</v>
      </c>
      <c r="B64" s="10">
        <v>25</v>
      </c>
      <c r="C64" s="45">
        <v>27</v>
      </c>
      <c r="D64" s="45">
        <v>35</v>
      </c>
      <c r="E64" s="45">
        <v>37</v>
      </c>
      <c r="F64" s="11">
        <v>32</v>
      </c>
      <c r="G64" s="11">
        <v>42</v>
      </c>
      <c r="H64" s="26">
        <v>101</v>
      </c>
      <c r="I64" s="26">
        <v>105</v>
      </c>
      <c r="J64" s="26"/>
      <c r="K64" s="26"/>
      <c r="L64" s="26"/>
      <c r="M64" s="26"/>
      <c r="N64" s="26">
        <v>81</v>
      </c>
      <c r="O64" s="26">
        <v>85</v>
      </c>
      <c r="P64" s="26">
        <v>33</v>
      </c>
      <c r="Q64" s="26">
        <v>2000</v>
      </c>
      <c r="R64" s="48">
        <v>2034</v>
      </c>
      <c r="S64" s="27">
        <v>1507</v>
      </c>
      <c r="T64" s="17">
        <f t="shared" si="14"/>
        <v>31</v>
      </c>
      <c r="U64" s="31"/>
      <c r="V64" s="31"/>
    </row>
    <row r="65" spans="1:20" ht="15" customHeight="1">
      <c r="A65" s="25" t="s">
        <v>283</v>
      </c>
      <c r="B65" s="10">
        <v>15</v>
      </c>
      <c r="C65" s="45">
        <v>18</v>
      </c>
      <c r="D65" s="45">
        <v>50</v>
      </c>
      <c r="E65" s="45">
        <v>54</v>
      </c>
      <c r="F65" s="11">
        <v>35</v>
      </c>
      <c r="G65" s="11">
        <v>45</v>
      </c>
      <c r="H65" s="26">
        <v>121</v>
      </c>
      <c r="I65" s="26">
        <v>125</v>
      </c>
      <c r="J65" s="26"/>
      <c r="K65" s="26"/>
      <c r="L65" s="26"/>
      <c r="M65" s="26"/>
      <c r="N65" s="26">
        <v>96</v>
      </c>
      <c r="O65" s="26">
        <v>100</v>
      </c>
      <c r="P65" s="26">
        <v>38</v>
      </c>
      <c r="Q65" s="26">
        <v>2500</v>
      </c>
      <c r="R65" s="48"/>
      <c r="S65" s="27">
        <v>1515</v>
      </c>
      <c r="T65" s="17">
        <f t="shared" si="14"/>
        <v>34.25</v>
      </c>
    </row>
    <row r="66" spans="1:20" ht="15" customHeight="1">
      <c r="A66" s="25" t="s">
        <v>284</v>
      </c>
      <c r="B66" s="10">
        <v>28</v>
      </c>
      <c r="C66" s="45">
        <v>31</v>
      </c>
      <c r="D66" s="45">
        <v>43</v>
      </c>
      <c r="E66" s="45">
        <v>48</v>
      </c>
      <c r="F66" s="11">
        <v>39</v>
      </c>
      <c r="G66" s="11">
        <v>49</v>
      </c>
      <c r="H66" s="26">
        <v>141</v>
      </c>
      <c r="I66" s="26">
        <v>145</v>
      </c>
      <c r="J66" s="26"/>
      <c r="K66" s="26"/>
      <c r="L66" s="26"/>
      <c r="M66" s="26"/>
      <c r="N66" s="26">
        <v>106</v>
      </c>
      <c r="O66" s="26">
        <v>110</v>
      </c>
      <c r="P66" s="26">
        <v>43</v>
      </c>
      <c r="Q66" s="26">
        <v>3000</v>
      </c>
      <c r="R66" s="48"/>
      <c r="S66" s="27">
        <v>1519</v>
      </c>
      <c r="T66" s="17">
        <f t="shared" si="14"/>
        <v>37.5</v>
      </c>
    </row>
    <row r="67" spans="1:20" ht="15" customHeight="1">
      <c r="A67" s="25" t="s">
        <v>285</v>
      </c>
      <c r="B67" s="10">
        <v>31</v>
      </c>
      <c r="C67" s="45">
        <v>35</v>
      </c>
      <c r="D67" s="45">
        <v>47</v>
      </c>
      <c r="E67" s="45">
        <v>50</v>
      </c>
      <c r="F67" s="11">
        <v>41</v>
      </c>
      <c r="G67" s="11">
        <v>51</v>
      </c>
      <c r="H67" s="26">
        <v>160</v>
      </c>
      <c r="I67" s="26">
        <v>165</v>
      </c>
      <c r="J67" s="26"/>
      <c r="K67" s="26"/>
      <c r="L67" s="26"/>
      <c r="M67" s="26"/>
      <c r="N67" s="26">
        <v>115</v>
      </c>
      <c r="O67" s="26">
        <v>120</v>
      </c>
      <c r="P67" s="26">
        <v>48</v>
      </c>
      <c r="Q67" s="26">
        <v>3500</v>
      </c>
      <c r="R67" s="48"/>
      <c r="S67" s="27">
        <v>1518</v>
      </c>
      <c r="T67" s="17">
        <f t="shared" si="14"/>
        <v>40.75</v>
      </c>
    </row>
    <row r="68" spans="1:20" ht="15" customHeight="1">
      <c r="A68" s="25" t="s">
        <v>286</v>
      </c>
      <c r="B68" s="10">
        <v>30</v>
      </c>
      <c r="C68" s="45">
        <v>33</v>
      </c>
      <c r="D68" s="45">
        <v>55</v>
      </c>
      <c r="E68" s="45">
        <v>58</v>
      </c>
      <c r="F68" s="11">
        <v>46</v>
      </c>
      <c r="G68" s="11">
        <v>56</v>
      </c>
      <c r="H68" s="26">
        <v>180</v>
      </c>
      <c r="I68" s="26">
        <v>185</v>
      </c>
      <c r="J68" s="26"/>
      <c r="K68" s="26"/>
      <c r="L68" s="26"/>
      <c r="M68" s="26"/>
      <c r="N68" s="26">
        <v>125</v>
      </c>
      <c r="O68" s="26">
        <v>130</v>
      </c>
      <c r="P68" s="26">
        <v>53</v>
      </c>
      <c r="Q68" s="26">
        <v>4000</v>
      </c>
      <c r="R68" s="48"/>
      <c r="S68" s="27">
        <v>1516</v>
      </c>
      <c r="T68" s="17">
        <f t="shared" si="14"/>
        <v>44</v>
      </c>
    </row>
    <row r="69" spans="1:20" ht="15" customHeight="1">
      <c r="A69" s="25" t="s">
        <v>287</v>
      </c>
      <c r="B69" s="10">
        <v>20</v>
      </c>
      <c r="C69" s="45">
        <v>23</v>
      </c>
      <c r="D69" s="45">
        <v>70</v>
      </c>
      <c r="E69" s="45">
        <v>75</v>
      </c>
      <c r="F69" s="11">
        <v>50</v>
      </c>
      <c r="G69" s="11">
        <v>60</v>
      </c>
      <c r="H69" s="26">
        <v>205</v>
      </c>
      <c r="I69" s="26">
        <v>210</v>
      </c>
      <c r="J69" s="26"/>
      <c r="K69" s="26"/>
      <c r="L69" s="26"/>
      <c r="M69" s="26"/>
      <c r="N69" s="26">
        <v>140</v>
      </c>
      <c r="O69" s="26">
        <v>145</v>
      </c>
      <c r="P69" s="26">
        <v>58</v>
      </c>
      <c r="Q69" s="26">
        <v>4500</v>
      </c>
      <c r="R69" s="48">
        <v>2035</v>
      </c>
      <c r="S69" s="27">
        <v>2858</v>
      </c>
      <c r="T69" s="17">
        <f t="shared" si="14"/>
        <v>47</v>
      </c>
    </row>
    <row r="70" spans="1:20" ht="15" customHeight="1">
      <c r="A70" s="25" t="s">
        <v>288</v>
      </c>
      <c r="B70" s="10">
        <v>35</v>
      </c>
      <c r="C70" s="45">
        <v>40</v>
      </c>
      <c r="D70" s="45">
        <v>60</v>
      </c>
      <c r="E70" s="45">
        <v>65</v>
      </c>
      <c r="F70" s="11">
        <v>53</v>
      </c>
      <c r="G70" s="11">
        <v>63</v>
      </c>
      <c r="H70" s="26">
        <v>230</v>
      </c>
      <c r="I70" s="26">
        <v>235</v>
      </c>
      <c r="J70" s="26"/>
      <c r="K70" s="26"/>
      <c r="L70" s="26"/>
      <c r="M70" s="26"/>
      <c r="N70" s="26">
        <v>155</v>
      </c>
      <c r="O70" s="26">
        <v>160</v>
      </c>
      <c r="P70" s="26">
        <v>62</v>
      </c>
      <c r="Q70" s="26">
        <v>5000</v>
      </c>
      <c r="R70" s="48"/>
      <c r="S70" s="27">
        <v>1512</v>
      </c>
      <c r="T70" s="17">
        <f t="shared" si="14"/>
        <v>50</v>
      </c>
    </row>
    <row r="71" ht="14.25" customHeight="1">
      <c r="R71" s="47"/>
    </row>
    <row r="72" spans="1:20" ht="14.25" customHeight="1">
      <c r="A72" s="23" t="s">
        <v>289</v>
      </c>
      <c r="B72" s="34"/>
      <c r="C72" s="34"/>
      <c r="D72" s="34"/>
      <c r="E72" s="34"/>
      <c r="F72" s="43"/>
      <c r="G72" s="51"/>
      <c r="H72" s="51"/>
      <c r="I72" s="22"/>
      <c r="J72" s="22"/>
      <c r="K72" s="22"/>
      <c r="L72" s="22"/>
      <c r="M72" s="22"/>
      <c r="N72" s="22"/>
      <c r="O72" s="22"/>
      <c r="P72" s="22"/>
      <c r="Q72" s="22"/>
      <c r="R72" s="55"/>
      <c r="S72" s="22"/>
      <c r="T72" s="17"/>
    </row>
    <row r="73" spans="1:22" ht="15" customHeight="1">
      <c r="A73" s="32" t="s">
        <v>290</v>
      </c>
      <c r="B73" s="10">
        <v>6</v>
      </c>
      <c r="C73" s="45">
        <v>9</v>
      </c>
      <c r="D73" s="45">
        <v>11</v>
      </c>
      <c r="E73" s="45">
        <v>14</v>
      </c>
      <c r="F73" s="11">
        <v>14</v>
      </c>
      <c r="G73" s="11">
        <v>22</v>
      </c>
      <c r="H73" s="26">
        <v>30</v>
      </c>
      <c r="I73" s="26">
        <v>35</v>
      </c>
      <c r="J73" s="26"/>
      <c r="K73" s="26"/>
      <c r="L73" s="26">
        <v>20</v>
      </c>
      <c r="M73" s="26">
        <v>25</v>
      </c>
      <c r="N73" s="26"/>
      <c r="O73" s="26"/>
      <c r="P73" s="26">
        <v>9</v>
      </c>
      <c r="Q73" s="26">
        <v>300</v>
      </c>
      <c r="R73" s="48">
        <f>'uID''s'!G401</f>
        <v>2203</v>
      </c>
      <c r="S73" s="27">
        <v>1344</v>
      </c>
      <c r="T73" s="56">
        <f aca="true" t="shared" si="15" ref="T73:T80">(B73+C73+D73+E73)/4</f>
        <v>10</v>
      </c>
      <c r="U73" s="31"/>
      <c r="V73" s="31"/>
    </row>
    <row r="74" spans="1:22" ht="15" customHeight="1">
      <c r="A74" s="32" t="s">
        <v>291</v>
      </c>
      <c r="B74" s="10">
        <v>8</v>
      </c>
      <c r="C74" s="45">
        <f aca="true" t="shared" si="16" ref="C74:C77">B74*1.3</f>
        <v>10.4</v>
      </c>
      <c r="D74" s="45">
        <f>B74*1.7</f>
        <v>13.6</v>
      </c>
      <c r="E74" s="45">
        <f>B74*2</f>
        <v>16</v>
      </c>
      <c r="F74" s="11">
        <v>15</v>
      </c>
      <c r="G74" s="11">
        <v>25</v>
      </c>
      <c r="H74" s="26">
        <v>60</v>
      </c>
      <c r="I74" s="26">
        <v>65</v>
      </c>
      <c r="J74" s="26"/>
      <c r="K74" s="26"/>
      <c r="L74" s="26">
        <v>40</v>
      </c>
      <c r="M74" s="26">
        <v>45</v>
      </c>
      <c r="N74" s="26"/>
      <c r="O74" s="26"/>
      <c r="P74" s="26">
        <v>17</v>
      </c>
      <c r="Q74" s="26">
        <v>500</v>
      </c>
      <c r="R74" s="48"/>
      <c r="S74" s="27">
        <v>750</v>
      </c>
      <c r="T74" s="56">
        <f t="shared" si="15"/>
        <v>12</v>
      </c>
      <c r="U74" s="31"/>
      <c r="V74" s="31"/>
    </row>
    <row r="75" spans="1:22" ht="15" customHeight="1">
      <c r="A75" s="32" t="s">
        <v>292</v>
      </c>
      <c r="B75" s="10">
        <v>10</v>
      </c>
      <c r="C75" s="45">
        <f t="shared" si="16"/>
        <v>13</v>
      </c>
      <c r="D75" s="45">
        <v>15</v>
      </c>
      <c r="E75" s="45">
        <v>18</v>
      </c>
      <c r="F75" s="11">
        <v>20</v>
      </c>
      <c r="G75" s="11">
        <v>30</v>
      </c>
      <c r="H75" s="26">
        <v>85</v>
      </c>
      <c r="I75" s="26">
        <v>95</v>
      </c>
      <c r="J75" s="26"/>
      <c r="K75" s="26"/>
      <c r="L75" s="26">
        <v>55</v>
      </c>
      <c r="M75" s="26">
        <v>65</v>
      </c>
      <c r="N75" s="26"/>
      <c r="O75" s="26"/>
      <c r="P75" s="26">
        <v>25</v>
      </c>
      <c r="Q75" s="26">
        <v>700</v>
      </c>
      <c r="R75" s="48"/>
      <c r="S75" s="27">
        <v>730</v>
      </c>
      <c r="T75" s="56">
        <f t="shared" si="15"/>
        <v>14</v>
      </c>
      <c r="U75" s="31"/>
      <c r="V75" s="31"/>
    </row>
    <row r="76" spans="1:22" ht="15" customHeight="1">
      <c r="A76" s="32" t="s">
        <v>293</v>
      </c>
      <c r="B76" s="10">
        <v>11</v>
      </c>
      <c r="C76" s="45">
        <f t="shared" si="16"/>
        <v>14.3</v>
      </c>
      <c r="D76" s="45">
        <v>18</v>
      </c>
      <c r="E76" s="45">
        <v>21</v>
      </c>
      <c r="F76" s="11">
        <v>25</v>
      </c>
      <c r="G76" s="11">
        <v>35</v>
      </c>
      <c r="H76" s="26">
        <v>115</v>
      </c>
      <c r="I76" s="26">
        <v>125</v>
      </c>
      <c r="J76" s="26"/>
      <c r="K76" s="26"/>
      <c r="L76" s="26">
        <v>75</v>
      </c>
      <c r="M76" s="26">
        <v>85</v>
      </c>
      <c r="N76" s="26"/>
      <c r="O76" s="26"/>
      <c r="P76" s="26">
        <v>33</v>
      </c>
      <c r="Q76" s="26">
        <v>900</v>
      </c>
      <c r="R76" s="48" t="s">
        <v>94</v>
      </c>
      <c r="S76" s="27">
        <v>479</v>
      </c>
      <c r="T76" s="56">
        <f t="shared" si="15"/>
        <v>16.075</v>
      </c>
      <c r="U76" s="31"/>
      <c r="V76" s="31"/>
    </row>
    <row r="77" spans="1:22" ht="15" customHeight="1">
      <c r="A77" s="32" t="s">
        <v>294</v>
      </c>
      <c r="B77" s="10">
        <v>12</v>
      </c>
      <c r="C77" s="45">
        <f t="shared" si="16"/>
        <v>15.600000000000001</v>
      </c>
      <c r="D77" s="45">
        <f>B77*1.7</f>
        <v>20.4</v>
      </c>
      <c r="E77" s="45">
        <f>B77*2</f>
        <v>24</v>
      </c>
      <c r="F77" s="11">
        <v>30</v>
      </c>
      <c r="G77" s="11">
        <v>40</v>
      </c>
      <c r="H77" s="26">
        <v>140</v>
      </c>
      <c r="I77" s="26">
        <v>155</v>
      </c>
      <c r="J77" s="26"/>
      <c r="K77" s="26"/>
      <c r="L77" s="26">
        <v>90</v>
      </c>
      <c r="M77" s="26">
        <v>105</v>
      </c>
      <c r="N77" s="26"/>
      <c r="O77" s="26"/>
      <c r="P77" s="26">
        <v>41</v>
      </c>
      <c r="Q77" s="26">
        <v>1200</v>
      </c>
      <c r="R77" s="48"/>
      <c r="S77" s="27">
        <v>524</v>
      </c>
      <c r="T77" s="56">
        <f t="shared" si="15"/>
        <v>18</v>
      </c>
      <c r="U77" s="31"/>
      <c r="V77" s="31"/>
    </row>
    <row r="78" spans="1:22" ht="15" customHeight="1">
      <c r="A78" s="32" t="s">
        <v>295</v>
      </c>
      <c r="B78" s="10">
        <v>14</v>
      </c>
      <c r="C78" s="45">
        <v>17</v>
      </c>
      <c r="D78" s="45">
        <v>23</v>
      </c>
      <c r="E78" s="45">
        <v>26</v>
      </c>
      <c r="F78" s="11">
        <v>35</v>
      </c>
      <c r="G78" s="11">
        <v>45</v>
      </c>
      <c r="H78" s="26">
        <v>170</v>
      </c>
      <c r="I78" s="26">
        <v>185</v>
      </c>
      <c r="J78" s="26"/>
      <c r="K78" s="26"/>
      <c r="L78" s="26">
        <v>110</v>
      </c>
      <c r="M78" s="26">
        <v>125</v>
      </c>
      <c r="N78" s="26"/>
      <c r="O78" s="26"/>
      <c r="P78" s="26">
        <v>49</v>
      </c>
      <c r="Q78" s="26">
        <v>1500</v>
      </c>
      <c r="R78" s="48"/>
      <c r="S78" s="27">
        <v>1774</v>
      </c>
      <c r="T78" s="56">
        <f t="shared" si="15"/>
        <v>20</v>
      </c>
      <c r="U78" s="31"/>
      <c r="V78" s="31"/>
    </row>
    <row r="79" spans="1:22" ht="15" customHeight="1">
      <c r="A79" s="32" t="s">
        <v>296</v>
      </c>
      <c r="B79" s="10">
        <v>14</v>
      </c>
      <c r="C79" s="45">
        <v>17</v>
      </c>
      <c r="D79" s="45">
        <v>27</v>
      </c>
      <c r="E79" s="45">
        <v>30</v>
      </c>
      <c r="F79" s="11">
        <v>40</v>
      </c>
      <c r="G79" s="11">
        <v>50</v>
      </c>
      <c r="H79" s="26">
        <v>195</v>
      </c>
      <c r="I79" s="26">
        <v>215</v>
      </c>
      <c r="J79" s="26"/>
      <c r="K79" s="26"/>
      <c r="L79" s="26">
        <v>125</v>
      </c>
      <c r="M79" s="26">
        <v>145</v>
      </c>
      <c r="N79" s="26"/>
      <c r="O79" s="26"/>
      <c r="P79" s="26">
        <v>56</v>
      </c>
      <c r="Q79" s="26">
        <v>1800</v>
      </c>
      <c r="R79" s="33">
        <f>'uID''s'!G346</f>
        <v>2148</v>
      </c>
      <c r="S79" s="27">
        <v>1775</v>
      </c>
      <c r="T79" s="56">
        <f t="shared" si="15"/>
        <v>22</v>
      </c>
      <c r="U79" s="31"/>
      <c r="V79" s="31"/>
    </row>
    <row r="80" spans="1:22" ht="15" customHeight="1">
      <c r="A80" s="32" t="s">
        <v>297</v>
      </c>
      <c r="B80" s="10">
        <v>16</v>
      </c>
      <c r="C80" s="45">
        <f>B80*1.3</f>
        <v>20.8</v>
      </c>
      <c r="D80" s="45">
        <f>B80*1.7</f>
        <v>27.2</v>
      </c>
      <c r="E80" s="45">
        <f>B80*2</f>
        <v>32</v>
      </c>
      <c r="F80" s="11">
        <v>45</v>
      </c>
      <c r="G80" s="11">
        <v>55</v>
      </c>
      <c r="H80" s="26">
        <v>225</v>
      </c>
      <c r="I80" s="26">
        <v>245</v>
      </c>
      <c r="J80" s="26"/>
      <c r="K80" s="26"/>
      <c r="L80" s="26">
        <v>145</v>
      </c>
      <c r="M80" s="26">
        <v>165</v>
      </c>
      <c r="N80" s="26"/>
      <c r="O80" s="26"/>
      <c r="P80" s="26">
        <v>63</v>
      </c>
      <c r="Q80" s="26">
        <v>2100</v>
      </c>
      <c r="R80" s="48"/>
      <c r="S80" s="27">
        <v>20</v>
      </c>
      <c r="T80" s="56">
        <f t="shared" si="15"/>
        <v>24</v>
      </c>
      <c r="U80" s="31"/>
      <c r="V80" s="31"/>
    </row>
    <row r="82" spans="1:20" ht="14.25" customHeight="1">
      <c r="A82" s="23" t="s">
        <v>298</v>
      </c>
      <c r="B82" s="34"/>
      <c r="C82" s="34"/>
      <c r="D82" s="34"/>
      <c r="E82" s="34"/>
      <c r="F82" s="43"/>
      <c r="G82" s="51"/>
      <c r="H82" s="51"/>
      <c r="I82" s="22"/>
      <c r="J82" s="22"/>
      <c r="K82" s="22"/>
      <c r="L82" s="22"/>
      <c r="M82" s="22"/>
      <c r="N82" s="22"/>
      <c r="O82" s="22"/>
      <c r="P82" s="22"/>
      <c r="Q82" s="22"/>
      <c r="R82" s="55"/>
      <c r="S82" s="22"/>
      <c r="T82" s="17"/>
    </row>
    <row r="83" spans="1:22" ht="15" customHeight="1">
      <c r="A83" s="25" t="s">
        <v>299</v>
      </c>
      <c r="B83" s="10">
        <v>5</v>
      </c>
      <c r="C83" s="45">
        <f>B83*1.5</f>
        <v>7.5</v>
      </c>
      <c r="D83" s="45">
        <f>B83*2</f>
        <v>10</v>
      </c>
      <c r="E83" s="45">
        <f>B83*2.5</f>
        <v>12.5</v>
      </c>
      <c r="F83" s="11">
        <v>14</v>
      </c>
      <c r="G83" s="11">
        <v>22</v>
      </c>
      <c r="H83" s="26">
        <v>16</v>
      </c>
      <c r="I83" s="26">
        <v>19</v>
      </c>
      <c r="J83" s="26"/>
      <c r="K83" s="26"/>
      <c r="L83" s="26">
        <v>21</v>
      </c>
      <c r="M83" s="26">
        <v>24</v>
      </c>
      <c r="N83" s="26"/>
      <c r="O83" s="26"/>
      <c r="P83" s="26">
        <v>2</v>
      </c>
      <c r="Q83" s="26">
        <v>100</v>
      </c>
      <c r="R83" s="48"/>
      <c r="S83" s="27">
        <v>1926</v>
      </c>
      <c r="T83" s="17">
        <f aca="true" t="shared" si="17" ref="T83:T93">(B83+C83+D83+E83)/4</f>
        <v>8.75</v>
      </c>
      <c r="U83" s="31"/>
      <c r="V83" s="31"/>
    </row>
    <row r="84" spans="1:22" ht="15" customHeight="1">
      <c r="A84" s="25" t="s">
        <v>300</v>
      </c>
      <c r="B84" s="10">
        <v>7</v>
      </c>
      <c r="C84" s="45">
        <f aca="true" t="shared" si="18" ref="C84:C93">B84*1.3</f>
        <v>9.1</v>
      </c>
      <c r="D84" s="45">
        <f aca="true" t="shared" si="19" ref="D84:D93">B84*1.7</f>
        <v>11.9</v>
      </c>
      <c r="E84" s="45">
        <f aca="true" t="shared" si="20" ref="E84:E93">B84*2</f>
        <v>14</v>
      </c>
      <c r="F84" s="11">
        <v>16</v>
      </c>
      <c r="G84" s="11">
        <v>23</v>
      </c>
      <c r="H84" s="26">
        <v>22</v>
      </c>
      <c r="I84" s="26">
        <v>26</v>
      </c>
      <c r="J84" s="26"/>
      <c r="K84" s="26"/>
      <c r="L84" s="26">
        <v>31</v>
      </c>
      <c r="M84" s="26">
        <v>33</v>
      </c>
      <c r="N84" s="26"/>
      <c r="O84" s="26"/>
      <c r="P84" s="26">
        <v>5</v>
      </c>
      <c r="Q84" s="26">
        <v>200</v>
      </c>
      <c r="R84" s="48"/>
      <c r="S84" s="27">
        <v>2362</v>
      </c>
      <c r="T84" s="17">
        <f t="shared" si="17"/>
        <v>10.5</v>
      </c>
      <c r="U84" s="31"/>
      <c r="V84" s="31"/>
    </row>
    <row r="85" spans="1:22" ht="15" customHeight="1">
      <c r="A85" s="25" t="s">
        <v>300</v>
      </c>
      <c r="B85" s="10">
        <v>9</v>
      </c>
      <c r="C85" s="45">
        <f t="shared" si="18"/>
        <v>11.700000000000001</v>
      </c>
      <c r="D85" s="45">
        <f t="shared" si="19"/>
        <v>15.299999999999999</v>
      </c>
      <c r="E85" s="45">
        <f t="shared" si="20"/>
        <v>18</v>
      </c>
      <c r="F85" s="11">
        <v>15</v>
      </c>
      <c r="G85" s="11">
        <v>25</v>
      </c>
      <c r="H85" s="26">
        <v>23</v>
      </c>
      <c r="I85" s="26">
        <v>32</v>
      </c>
      <c r="J85" s="26"/>
      <c r="K85" s="26"/>
      <c r="L85" s="26">
        <v>33</v>
      </c>
      <c r="M85" s="26">
        <v>42</v>
      </c>
      <c r="N85" s="26"/>
      <c r="O85" s="26"/>
      <c r="P85" s="26">
        <v>8</v>
      </c>
      <c r="Q85" s="26">
        <v>300</v>
      </c>
      <c r="R85" s="48">
        <v>86</v>
      </c>
      <c r="S85" s="27">
        <v>1511</v>
      </c>
      <c r="T85" s="17">
        <f t="shared" si="17"/>
        <v>13.5</v>
      </c>
      <c r="U85" s="31"/>
      <c r="V85" s="31"/>
    </row>
    <row r="86" spans="1:22" ht="15" customHeight="1">
      <c r="A86" s="25" t="s">
        <v>300</v>
      </c>
      <c r="B86" s="10">
        <v>12</v>
      </c>
      <c r="C86" s="45">
        <f t="shared" si="18"/>
        <v>15.600000000000001</v>
      </c>
      <c r="D86" s="45">
        <f t="shared" si="19"/>
        <v>20.4</v>
      </c>
      <c r="E86" s="45">
        <f t="shared" si="20"/>
        <v>24</v>
      </c>
      <c r="F86" s="11">
        <v>20</v>
      </c>
      <c r="G86" s="11">
        <v>30</v>
      </c>
      <c r="H86" s="26">
        <v>39</v>
      </c>
      <c r="I86" s="26">
        <v>48</v>
      </c>
      <c r="J86" s="26"/>
      <c r="K86" s="26"/>
      <c r="L86" s="26">
        <v>54</v>
      </c>
      <c r="M86" s="26">
        <v>63</v>
      </c>
      <c r="N86" s="26"/>
      <c r="O86" s="26"/>
      <c r="P86" s="26">
        <v>12</v>
      </c>
      <c r="Q86" s="26">
        <v>600</v>
      </c>
      <c r="R86" s="48"/>
      <c r="S86" s="27">
        <v>205</v>
      </c>
      <c r="T86" s="17">
        <f t="shared" si="17"/>
        <v>18</v>
      </c>
      <c r="U86" s="31"/>
      <c r="V86" s="31"/>
    </row>
    <row r="87" spans="1:22" ht="15" customHeight="1">
      <c r="A87" s="25" t="s">
        <v>300</v>
      </c>
      <c r="B87" s="10">
        <v>15</v>
      </c>
      <c r="C87" s="45">
        <f t="shared" si="18"/>
        <v>19.5</v>
      </c>
      <c r="D87" s="45">
        <f t="shared" si="19"/>
        <v>25.5</v>
      </c>
      <c r="E87" s="45">
        <f t="shared" si="20"/>
        <v>30</v>
      </c>
      <c r="F87" s="11">
        <v>25</v>
      </c>
      <c r="G87" s="11">
        <v>35</v>
      </c>
      <c r="H87" s="26">
        <v>55</v>
      </c>
      <c r="I87" s="26">
        <v>64</v>
      </c>
      <c r="J87" s="26"/>
      <c r="K87" s="26"/>
      <c r="L87" s="26">
        <v>75</v>
      </c>
      <c r="M87" s="26">
        <v>84</v>
      </c>
      <c r="N87" s="26"/>
      <c r="O87" s="26"/>
      <c r="P87" s="26">
        <v>14</v>
      </c>
      <c r="Q87" s="26">
        <v>800</v>
      </c>
      <c r="R87" s="48"/>
      <c r="S87" s="27">
        <v>3154</v>
      </c>
      <c r="T87" s="17">
        <f t="shared" si="17"/>
        <v>22.5</v>
      </c>
      <c r="U87" s="31"/>
      <c r="V87" s="31"/>
    </row>
    <row r="88" spans="1:22" ht="15" customHeight="1">
      <c r="A88" s="25" t="s">
        <v>300</v>
      </c>
      <c r="B88" s="10">
        <v>18</v>
      </c>
      <c r="C88" s="45">
        <f t="shared" si="18"/>
        <v>23.400000000000002</v>
      </c>
      <c r="D88" s="45">
        <f t="shared" si="19"/>
        <v>30.599999999999998</v>
      </c>
      <c r="E88" s="45">
        <f t="shared" si="20"/>
        <v>36</v>
      </c>
      <c r="F88" s="11">
        <v>30</v>
      </c>
      <c r="G88" s="11">
        <v>40</v>
      </c>
      <c r="H88" s="26">
        <v>71</v>
      </c>
      <c r="I88" s="26">
        <v>80</v>
      </c>
      <c r="J88" s="26"/>
      <c r="K88" s="26"/>
      <c r="L88" s="26">
        <v>96</v>
      </c>
      <c r="M88" s="26">
        <v>105</v>
      </c>
      <c r="N88" s="26"/>
      <c r="O88" s="26"/>
      <c r="P88" s="26">
        <v>16</v>
      </c>
      <c r="Q88" s="26">
        <v>1000</v>
      </c>
      <c r="R88" s="48"/>
      <c r="S88" s="27">
        <v>360</v>
      </c>
      <c r="T88" s="17">
        <f t="shared" si="17"/>
        <v>27</v>
      </c>
      <c r="U88" s="31"/>
      <c r="V88" s="31"/>
    </row>
    <row r="89" spans="1:22" ht="15" customHeight="1">
      <c r="A89" s="25" t="s">
        <v>301</v>
      </c>
      <c r="B89" s="10">
        <v>21</v>
      </c>
      <c r="C89" s="45">
        <f t="shared" si="18"/>
        <v>27.3</v>
      </c>
      <c r="D89" s="45">
        <f t="shared" si="19"/>
        <v>35.699999999999996</v>
      </c>
      <c r="E89" s="45">
        <f t="shared" si="20"/>
        <v>42</v>
      </c>
      <c r="F89" s="11">
        <v>35</v>
      </c>
      <c r="G89" s="11">
        <v>45</v>
      </c>
      <c r="H89" s="26">
        <v>87</v>
      </c>
      <c r="I89" s="26">
        <v>96</v>
      </c>
      <c r="J89" s="26"/>
      <c r="K89" s="26"/>
      <c r="L89" s="26">
        <v>117</v>
      </c>
      <c r="M89" s="26">
        <v>126</v>
      </c>
      <c r="N89" s="26"/>
      <c r="O89" s="26"/>
      <c r="P89" s="26">
        <v>17</v>
      </c>
      <c r="Q89" s="26">
        <v>1200</v>
      </c>
      <c r="R89" s="48">
        <v>2042</v>
      </c>
      <c r="S89" s="27">
        <v>154</v>
      </c>
      <c r="T89" s="17">
        <f t="shared" si="17"/>
        <v>31.5</v>
      </c>
      <c r="U89" s="31"/>
      <c r="V89" s="31"/>
    </row>
    <row r="90" spans="1:22" ht="15" customHeight="1">
      <c r="A90" s="25" t="s">
        <v>301</v>
      </c>
      <c r="B90" s="10">
        <v>24</v>
      </c>
      <c r="C90" s="45">
        <f t="shared" si="18"/>
        <v>31.200000000000003</v>
      </c>
      <c r="D90" s="45">
        <f t="shared" si="19"/>
        <v>40.8</v>
      </c>
      <c r="E90" s="45">
        <f t="shared" si="20"/>
        <v>48</v>
      </c>
      <c r="F90" s="11">
        <v>40</v>
      </c>
      <c r="G90" s="11">
        <v>50</v>
      </c>
      <c r="H90" s="26">
        <v>103</v>
      </c>
      <c r="I90" s="26">
        <v>112</v>
      </c>
      <c r="J90" s="26"/>
      <c r="K90" s="26"/>
      <c r="L90" s="26">
        <v>138</v>
      </c>
      <c r="M90" s="26">
        <v>147</v>
      </c>
      <c r="N90" s="26"/>
      <c r="O90" s="26"/>
      <c r="P90" s="26">
        <v>24</v>
      </c>
      <c r="Q90" s="26">
        <v>1400</v>
      </c>
      <c r="R90" s="48"/>
      <c r="S90" s="27">
        <v>523</v>
      </c>
      <c r="T90" s="17">
        <f t="shared" si="17"/>
        <v>36</v>
      </c>
      <c r="U90" s="31"/>
      <c r="V90" s="31"/>
    </row>
    <row r="91" spans="1:22" ht="15" customHeight="1">
      <c r="A91" s="25" t="s">
        <v>301</v>
      </c>
      <c r="B91" s="10">
        <v>27</v>
      </c>
      <c r="C91" s="45">
        <f t="shared" si="18"/>
        <v>35.1</v>
      </c>
      <c r="D91" s="45">
        <f t="shared" si="19"/>
        <v>45.9</v>
      </c>
      <c r="E91" s="45">
        <f t="shared" si="20"/>
        <v>54</v>
      </c>
      <c r="F91" s="11">
        <v>45</v>
      </c>
      <c r="G91" s="11">
        <v>55</v>
      </c>
      <c r="H91" s="26">
        <v>119</v>
      </c>
      <c r="I91" s="26">
        <v>128</v>
      </c>
      <c r="J91" s="26"/>
      <c r="K91" s="26"/>
      <c r="L91" s="26">
        <v>159</v>
      </c>
      <c r="M91" s="26">
        <v>168</v>
      </c>
      <c r="N91" s="26"/>
      <c r="O91" s="26"/>
      <c r="P91" s="26">
        <v>31</v>
      </c>
      <c r="Q91" s="26">
        <v>1600</v>
      </c>
      <c r="R91" s="48"/>
      <c r="S91" s="27">
        <v>539</v>
      </c>
      <c r="T91" s="17">
        <f t="shared" si="17"/>
        <v>40.5</v>
      </c>
      <c r="U91" s="31"/>
      <c r="V91" s="31"/>
    </row>
    <row r="92" spans="1:22" ht="15" customHeight="1">
      <c r="A92" s="25" t="s">
        <v>301</v>
      </c>
      <c r="B92" s="10">
        <v>30</v>
      </c>
      <c r="C92" s="45">
        <f t="shared" si="18"/>
        <v>39</v>
      </c>
      <c r="D92" s="45">
        <f t="shared" si="19"/>
        <v>51</v>
      </c>
      <c r="E92" s="45">
        <f t="shared" si="20"/>
        <v>60</v>
      </c>
      <c r="F92" s="11">
        <v>40</v>
      </c>
      <c r="G92" s="11">
        <v>50</v>
      </c>
      <c r="H92" s="26">
        <v>135</v>
      </c>
      <c r="I92" s="26">
        <v>144</v>
      </c>
      <c r="J92" s="26"/>
      <c r="K92" s="26"/>
      <c r="L92" s="26">
        <v>180</v>
      </c>
      <c r="M92" s="26">
        <v>189</v>
      </c>
      <c r="N92" s="26"/>
      <c r="O92" s="26"/>
      <c r="P92" s="26">
        <v>33</v>
      </c>
      <c r="Q92" s="26">
        <v>1800</v>
      </c>
      <c r="R92" s="48">
        <v>2043</v>
      </c>
      <c r="S92" s="27">
        <v>548</v>
      </c>
      <c r="T92" s="17">
        <f t="shared" si="17"/>
        <v>45</v>
      </c>
      <c r="U92" s="31"/>
      <c r="V92" s="31"/>
    </row>
    <row r="93" spans="1:22" ht="15" customHeight="1">
      <c r="A93" s="25" t="s">
        <v>301</v>
      </c>
      <c r="B93" s="10">
        <v>33</v>
      </c>
      <c r="C93" s="45">
        <f t="shared" si="18"/>
        <v>42.9</v>
      </c>
      <c r="D93" s="45">
        <f t="shared" si="19"/>
        <v>56.1</v>
      </c>
      <c r="E93" s="45">
        <f t="shared" si="20"/>
        <v>66</v>
      </c>
      <c r="F93" s="11">
        <v>45</v>
      </c>
      <c r="G93" s="11">
        <v>55</v>
      </c>
      <c r="H93" s="26">
        <v>151</v>
      </c>
      <c r="I93" s="26">
        <v>160</v>
      </c>
      <c r="J93" s="26"/>
      <c r="K93" s="26"/>
      <c r="L93" s="26">
        <v>201</v>
      </c>
      <c r="M93" s="26">
        <v>210</v>
      </c>
      <c r="N93" s="26"/>
      <c r="O93" s="26"/>
      <c r="P93" s="26">
        <v>61</v>
      </c>
      <c r="Q93" s="26">
        <v>2000</v>
      </c>
      <c r="R93" s="48"/>
      <c r="S93" s="27">
        <v>672</v>
      </c>
      <c r="T93" s="17">
        <f t="shared" si="17"/>
        <v>49.5</v>
      </c>
      <c r="U93" s="31"/>
      <c r="V93" s="31"/>
    </row>
    <row r="95" spans="1:16" ht="14.25" customHeight="1">
      <c r="A95" s="23" t="s">
        <v>214</v>
      </c>
      <c r="P95" s="4"/>
    </row>
    <row r="96" spans="1:20" ht="15" customHeight="1">
      <c r="A96" s="25">
        <f>A83</f>
        <v>0</v>
      </c>
      <c r="B96" s="10">
        <v>5</v>
      </c>
      <c r="C96" s="10">
        <v>7</v>
      </c>
      <c r="D96" s="10">
        <v>9</v>
      </c>
      <c r="E96" s="10">
        <v>12</v>
      </c>
      <c r="F96" s="11">
        <v>14</v>
      </c>
      <c r="G96" s="11">
        <v>22</v>
      </c>
      <c r="H96" s="26">
        <v>16</v>
      </c>
      <c r="I96" s="26">
        <v>19</v>
      </c>
      <c r="J96" s="26"/>
      <c r="K96" s="26"/>
      <c r="L96" s="26">
        <v>21</v>
      </c>
      <c r="M96" s="26">
        <v>24</v>
      </c>
      <c r="N96" s="26"/>
      <c r="O96" s="26"/>
      <c r="P96" s="26">
        <v>2</v>
      </c>
      <c r="Q96" s="26">
        <v>125</v>
      </c>
      <c r="R96" s="28"/>
      <c r="S96" s="27"/>
      <c r="T96" s="29">
        <f aca="true" t="shared" si="21" ref="T96:T105">(B96+C96+D96+E96)/4</f>
        <v>8.25</v>
      </c>
    </row>
    <row r="97" spans="1:20" ht="15" customHeight="1">
      <c r="A97" s="25" t="s">
        <v>302</v>
      </c>
      <c r="B97" s="10">
        <v>7</v>
      </c>
      <c r="C97" s="10">
        <v>9</v>
      </c>
      <c r="D97" s="10">
        <v>11</v>
      </c>
      <c r="E97" s="10">
        <v>13</v>
      </c>
      <c r="F97" s="11">
        <v>19</v>
      </c>
      <c r="G97" s="11">
        <v>23</v>
      </c>
      <c r="H97" s="26">
        <v>22</v>
      </c>
      <c r="I97" s="26">
        <v>25</v>
      </c>
      <c r="J97" s="26"/>
      <c r="K97" s="26"/>
      <c r="L97" s="26">
        <v>27</v>
      </c>
      <c r="M97" s="26">
        <v>35</v>
      </c>
      <c r="N97" s="26"/>
      <c r="O97" s="26"/>
      <c r="P97" s="26">
        <v>8</v>
      </c>
      <c r="Q97" s="26">
        <v>300</v>
      </c>
      <c r="R97" s="28">
        <f>'uID''s'!G395</f>
        <v>2197</v>
      </c>
      <c r="S97" s="27">
        <v>2114</v>
      </c>
      <c r="T97" s="29">
        <f t="shared" si="21"/>
        <v>10</v>
      </c>
    </row>
    <row r="98" spans="1:20" ht="15" customHeight="1">
      <c r="A98" s="25" t="s">
        <v>302</v>
      </c>
      <c r="B98" s="10">
        <v>6</v>
      </c>
      <c r="C98" s="10">
        <v>8</v>
      </c>
      <c r="D98" s="10">
        <v>16</v>
      </c>
      <c r="E98" s="10">
        <v>18</v>
      </c>
      <c r="F98" s="11">
        <v>22</v>
      </c>
      <c r="G98" s="11">
        <v>26</v>
      </c>
      <c r="H98" s="26">
        <v>31</v>
      </c>
      <c r="I98" s="26">
        <v>41</v>
      </c>
      <c r="J98" s="26"/>
      <c r="K98" s="26"/>
      <c r="L98" s="26">
        <v>46</v>
      </c>
      <c r="M98" s="26">
        <v>56</v>
      </c>
      <c r="N98" s="26"/>
      <c r="O98" s="26"/>
      <c r="P98" s="26">
        <v>13</v>
      </c>
      <c r="Q98" s="26">
        <v>550</v>
      </c>
      <c r="R98" s="28"/>
      <c r="S98" s="27">
        <v>2115</v>
      </c>
      <c r="T98" s="29">
        <f t="shared" si="21"/>
        <v>12</v>
      </c>
    </row>
    <row r="99" spans="1:20" ht="15" customHeight="1">
      <c r="A99" s="25" t="s">
        <v>302</v>
      </c>
      <c r="B99" s="10">
        <v>8</v>
      </c>
      <c r="C99" s="10">
        <v>11</v>
      </c>
      <c r="D99" s="10">
        <v>17</v>
      </c>
      <c r="E99" s="10">
        <v>20</v>
      </c>
      <c r="F99" s="11">
        <v>25</v>
      </c>
      <c r="G99" s="11">
        <v>29</v>
      </c>
      <c r="H99" s="26">
        <v>48</v>
      </c>
      <c r="I99" s="26">
        <v>58</v>
      </c>
      <c r="J99" s="26"/>
      <c r="K99" s="26"/>
      <c r="L99" s="26">
        <v>68</v>
      </c>
      <c r="M99" s="26">
        <v>78</v>
      </c>
      <c r="N99" s="26"/>
      <c r="O99" s="26"/>
      <c r="P99" s="26">
        <v>19</v>
      </c>
      <c r="Q99" s="26">
        <v>800</v>
      </c>
      <c r="R99" s="28"/>
      <c r="S99" s="27">
        <v>2359</v>
      </c>
      <c r="T99" s="29">
        <f t="shared" si="21"/>
        <v>14</v>
      </c>
    </row>
    <row r="100" spans="1:20" ht="15" customHeight="1">
      <c r="A100" s="25" t="s">
        <v>302</v>
      </c>
      <c r="B100" s="10">
        <v>5</v>
      </c>
      <c r="C100" s="10">
        <v>9</v>
      </c>
      <c r="D100" s="10">
        <v>23</v>
      </c>
      <c r="E100" s="10">
        <v>27</v>
      </c>
      <c r="F100" s="11">
        <v>28</v>
      </c>
      <c r="G100" s="11">
        <v>32</v>
      </c>
      <c r="H100" s="26">
        <v>65</v>
      </c>
      <c r="I100" s="26">
        <v>75</v>
      </c>
      <c r="J100" s="26"/>
      <c r="K100" s="26"/>
      <c r="L100" s="26">
        <v>90</v>
      </c>
      <c r="M100" s="26">
        <v>100</v>
      </c>
      <c r="N100" s="26"/>
      <c r="O100" s="26"/>
      <c r="P100" s="26">
        <v>23</v>
      </c>
      <c r="Q100" s="26">
        <v>1000</v>
      </c>
      <c r="R100" s="28"/>
      <c r="S100" s="27">
        <v>2358</v>
      </c>
      <c r="T100" s="29">
        <f t="shared" si="21"/>
        <v>16</v>
      </c>
    </row>
    <row r="101" spans="1:20" ht="15" customHeight="1">
      <c r="A101" s="25" t="s">
        <v>302</v>
      </c>
      <c r="B101" s="10">
        <v>12</v>
      </c>
      <c r="C101" s="10">
        <v>15</v>
      </c>
      <c r="D101" s="10">
        <v>21</v>
      </c>
      <c r="E101" s="10">
        <v>24</v>
      </c>
      <c r="F101" s="11">
        <v>31</v>
      </c>
      <c r="G101" s="11">
        <v>35</v>
      </c>
      <c r="H101" s="26">
        <v>82</v>
      </c>
      <c r="I101" s="26">
        <v>92</v>
      </c>
      <c r="J101" s="26"/>
      <c r="K101" s="26"/>
      <c r="L101" s="26">
        <v>112</v>
      </c>
      <c r="M101" s="26">
        <v>122</v>
      </c>
      <c r="N101" s="26"/>
      <c r="O101" s="26"/>
      <c r="P101" s="26">
        <v>27</v>
      </c>
      <c r="Q101" s="26">
        <v>1200</v>
      </c>
      <c r="R101" s="28">
        <v>2044</v>
      </c>
      <c r="S101" s="27">
        <v>2191</v>
      </c>
      <c r="T101" s="29">
        <f t="shared" si="21"/>
        <v>18</v>
      </c>
    </row>
    <row r="102" spans="1:20" ht="15" customHeight="1">
      <c r="A102" s="25" t="s">
        <v>302</v>
      </c>
      <c r="B102" s="10">
        <v>8</v>
      </c>
      <c r="C102" s="10">
        <v>9</v>
      </c>
      <c r="D102" s="10">
        <v>29</v>
      </c>
      <c r="E102" s="10">
        <v>33</v>
      </c>
      <c r="F102" s="11">
        <v>34</v>
      </c>
      <c r="G102" s="11">
        <v>38</v>
      </c>
      <c r="H102" s="26">
        <v>99</v>
      </c>
      <c r="I102" s="26">
        <v>109</v>
      </c>
      <c r="J102" s="26"/>
      <c r="K102" s="26"/>
      <c r="L102" s="26">
        <v>134</v>
      </c>
      <c r="M102" s="26">
        <v>144</v>
      </c>
      <c r="N102" s="26"/>
      <c r="O102" s="26"/>
      <c r="P102" s="26">
        <v>33</v>
      </c>
      <c r="Q102" s="26">
        <v>1400</v>
      </c>
      <c r="R102" s="28"/>
      <c r="S102" s="27">
        <v>540</v>
      </c>
      <c r="T102" s="29">
        <f t="shared" si="21"/>
        <v>19.75</v>
      </c>
    </row>
    <row r="103" spans="1:20" ht="15" customHeight="1">
      <c r="A103" s="25" t="s">
        <v>302</v>
      </c>
      <c r="B103" s="10">
        <v>17</v>
      </c>
      <c r="C103" s="10">
        <v>20</v>
      </c>
      <c r="D103" s="10">
        <v>22</v>
      </c>
      <c r="E103" s="10">
        <v>27</v>
      </c>
      <c r="F103" s="11">
        <v>37</v>
      </c>
      <c r="G103" s="11">
        <v>41</v>
      </c>
      <c r="H103" s="26">
        <v>116</v>
      </c>
      <c r="I103" s="26">
        <v>126</v>
      </c>
      <c r="J103" s="26"/>
      <c r="K103" s="26"/>
      <c r="L103" s="26">
        <v>156</v>
      </c>
      <c r="M103" s="26">
        <v>166</v>
      </c>
      <c r="N103" s="26"/>
      <c r="O103" s="26"/>
      <c r="P103" s="26">
        <v>42</v>
      </c>
      <c r="Q103" s="26">
        <v>1600</v>
      </c>
      <c r="R103" s="28"/>
      <c r="S103" s="27">
        <v>2193</v>
      </c>
      <c r="T103" s="29">
        <f t="shared" si="21"/>
        <v>21.5</v>
      </c>
    </row>
    <row r="104" spans="1:20" ht="15" customHeight="1">
      <c r="A104" s="25" t="s">
        <v>302</v>
      </c>
      <c r="B104" s="10">
        <v>14</v>
      </c>
      <c r="C104" s="10">
        <v>18</v>
      </c>
      <c r="D104" s="10">
        <v>28</v>
      </c>
      <c r="E104" s="10">
        <v>33</v>
      </c>
      <c r="F104" s="11">
        <v>40</v>
      </c>
      <c r="G104" s="11">
        <v>44</v>
      </c>
      <c r="H104" s="26">
        <v>133</v>
      </c>
      <c r="I104" s="26">
        <v>143</v>
      </c>
      <c r="J104" s="26"/>
      <c r="K104" s="26"/>
      <c r="L104" s="26">
        <v>178</v>
      </c>
      <c r="M104" s="26">
        <v>188</v>
      </c>
      <c r="N104" s="26"/>
      <c r="O104" s="26"/>
      <c r="P104" s="26">
        <v>56</v>
      </c>
      <c r="Q104" s="26">
        <v>2000</v>
      </c>
      <c r="R104" s="28">
        <v>2045</v>
      </c>
      <c r="S104" s="27">
        <v>2112</v>
      </c>
      <c r="T104" s="29">
        <f t="shared" si="21"/>
        <v>23.25</v>
      </c>
    </row>
    <row r="105" spans="1:20" ht="15" customHeight="1">
      <c r="A105" s="25" t="s">
        <v>302</v>
      </c>
      <c r="B105" s="10">
        <v>11</v>
      </c>
      <c r="C105" s="10">
        <v>14</v>
      </c>
      <c r="D105" s="10">
        <v>36</v>
      </c>
      <c r="E105" s="10">
        <v>39</v>
      </c>
      <c r="F105" s="11">
        <v>43</v>
      </c>
      <c r="G105" s="11">
        <v>47</v>
      </c>
      <c r="H105" s="26">
        <v>140</v>
      </c>
      <c r="I105" s="26">
        <v>150</v>
      </c>
      <c r="J105" s="26"/>
      <c r="K105" s="26"/>
      <c r="L105" s="26">
        <v>210</v>
      </c>
      <c r="M105" s="26">
        <v>220</v>
      </c>
      <c r="N105" s="26"/>
      <c r="O105" s="26"/>
      <c r="P105" s="26">
        <v>60</v>
      </c>
      <c r="Q105" s="26">
        <v>2500</v>
      </c>
      <c r="R105" s="28"/>
      <c r="S105" s="27">
        <v>2192</v>
      </c>
      <c r="T105" s="29">
        <f t="shared" si="21"/>
        <v>25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P25" sqref="P25"/>
    </sheetView>
  </sheetViews>
  <sheetFormatPr defaultColWidth="9.140625" defaultRowHeight="14.25" customHeight="1"/>
  <cols>
    <col min="1" max="1" width="21.57421875" style="1" customWidth="1"/>
    <col min="2" max="2" width="6.421875" style="2" customWidth="1"/>
    <col min="3" max="3" width="5.8515625" style="2" customWidth="1"/>
    <col min="4" max="4" width="6.7109375" style="2" customWidth="1"/>
    <col min="5" max="5" width="5.8515625" style="2" customWidth="1"/>
    <col min="6" max="6" width="7.57421875" style="2" customWidth="1"/>
    <col min="7" max="7" width="8.421875" style="3" customWidth="1"/>
    <col min="8" max="8" width="7.421875" style="3" customWidth="1"/>
    <col min="9" max="9" width="4.57421875" style="3" customWidth="1"/>
    <col min="10" max="10" width="7.57421875" style="3" customWidth="1"/>
    <col min="11" max="12" width="8.421875" style="3" customWidth="1"/>
    <col min="13" max="13" width="8.57421875" style="3" customWidth="1"/>
    <col min="14" max="14" width="8.421875" style="4" hidden="1" customWidth="1"/>
    <col min="15" max="64" width="8.421875" style="4" customWidth="1"/>
    <col min="65" max="16384" width="8.7109375" style="5" customWidth="1"/>
  </cols>
  <sheetData>
    <row r="1" spans="1:17" ht="1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72</v>
      </c>
      <c r="G1" s="6" t="s">
        <v>73</v>
      </c>
      <c r="H1" s="6" t="s">
        <v>303</v>
      </c>
      <c r="I1" s="6" t="s">
        <v>62</v>
      </c>
      <c r="J1" s="6" t="s">
        <v>76</v>
      </c>
      <c r="K1" s="6" t="s">
        <v>77</v>
      </c>
      <c r="L1" s="6" t="s">
        <v>13</v>
      </c>
      <c r="M1" s="6" t="s">
        <v>14</v>
      </c>
      <c r="N1" s="6"/>
      <c r="O1" s="6" t="s">
        <v>15</v>
      </c>
      <c r="P1" s="6" t="s">
        <v>16</v>
      </c>
      <c r="Q1" s="6" t="s">
        <v>17</v>
      </c>
    </row>
    <row r="2" spans="1:17" ht="14.25" customHeight="1">
      <c r="A2" s="23" t="s">
        <v>304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ht="15" customHeight="1">
      <c r="A3" s="25" t="s">
        <v>305</v>
      </c>
      <c r="B3" s="45">
        <v>8</v>
      </c>
      <c r="C3" s="45">
        <f aca="true" t="shared" si="0" ref="C3:C20">B3*1.33</f>
        <v>10.64</v>
      </c>
      <c r="D3" s="45">
        <f aca="true" t="shared" si="1" ref="D3:D20">B3*1.5</f>
        <v>12</v>
      </c>
      <c r="E3" s="45">
        <f aca="true" t="shared" si="2" ref="E3:E20">B3*1.66</f>
        <v>13.28</v>
      </c>
      <c r="F3" s="11">
        <v>14</v>
      </c>
      <c r="G3" s="11">
        <v>18</v>
      </c>
      <c r="H3" s="26">
        <v>21</v>
      </c>
      <c r="I3" s="26">
        <v>23</v>
      </c>
      <c r="J3" s="26">
        <v>17</v>
      </c>
      <c r="K3" s="26">
        <v>19</v>
      </c>
      <c r="L3" s="26">
        <v>1</v>
      </c>
      <c r="M3" s="26">
        <v>100</v>
      </c>
      <c r="N3" s="26">
        <v>100</v>
      </c>
      <c r="O3" s="26">
        <v>1</v>
      </c>
      <c r="P3" s="27">
        <v>2809</v>
      </c>
      <c r="Q3" s="28">
        <v>57</v>
      </c>
      <c r="R3" s="57">
        <f aca="true" t="shared" si="3" ref="R3:R20">((B3+C3+D3+E3)/4)*O3</f>
        <v>10.98</v>
      </c>
    </row>
    <row r="4" spans="1:18" ht="15" customHeight="1">
      <c r="A4" s="25" t="s">
        <v>306</v>
      </c>
      <c r="B4" s="45">
        <v>10</v>
      </c>
      <c r="C4" s="45">
        <f t="shared" si="0"/>
        <v>13.3</v>
      </c>
      <c r="D4" s="45">
        <f t="shared" si="1"/>
        <v>15</v>
      </c>
      <c r="E4" s="45">
        <f t="shared" si="2"/>
        <v>16.599999999999998</v>
      </c>
      <c r="F4" s="11">
        <v>15</v>
      </c>
      <c r="G4" s="11">
        <v>20</v>
      </c>
      <c r="H4" s="26">
        <v>27</v>
      </c>
      <c r="I4" s="26">
        <v>30</v>
      </c>
      <c r="J4" s="26">
        <v>24</v>
      </c>
      <c r="K4" s="26">
        <v>27</v>
      </c>
      <c r="L4" s="26">
        <v>3</v>
      </c>
      <c r="M4" s="26">
        <v>150</v>
      </c>
      <c r="N4" s="26"/>
      <c r="O4" s="26">
        <v>1</v>
      </c>
      <c r="P4" s="27">
        <v>2036</v>
      </c>
      <c r="Q4" s="28"/>
      <c r="R4" s="57">
        <f t="shared" si="3"/>
        <v>13.724999999999998</v>
      </c>
    </row>
    <row r="5" spans="1:18" ht="15" customHeight="1">
      <c r="A5" s="25" t="s">
        <v>307</v>
      </c>
      <c r="B5" s="45">
        <v>12</v>
      </c>
      <c r="C5" s="45">
        <f t="shared" si="0"/>
        <v>15.96</v>
      </c>
      <c r="D5" s="45">
        <f t="shared" si="1"/>
        <v>18</v>
      </c>
      <c r="E5" s="45">
        <f t="shared" si="2"/>
        <v>19.919999999999998</v>
      </c>
      <c r="F5" s="11">
        <v>17</v>
      </c>
      <c r="G5" s="11">
        <v>21</v>
      </c>
      <c r="H5" s="26">
        <v>33</v>
      </c>
      <c r="I5" s="26">
        <v>35</v>
      </c>
      <c r="J5" s="26">
        <v>30</v>
      </c>
      <c r="K5" s="26">
        <v>32</v>
      </c>
      <c r="L5" s="26">
        <v>4</v>
      </c>
      <c r="M5" s="26">
        <v>200</v>
      </c>
      <c r="N5" s="26"/>
      <c r="O5" s="26">
        <v>1</v>
      </c>
      <c r="P5" s="27">
        <v>2651</v>
      </c>
      <c r="Q5" s="26"/>
      <c r="R5" s="57">
        <f t="shared" si="3"/>
        <v>16.47</v>
      </c>
    </row>
    <row r="6" spans="1:18" ht="15" customHeight="1">
      <c r="A6" s="25" t="s">
        <v>308</v>
      </c>
      <c r="B6" s="45">
        <v>14</v>
      </c>
      <c r="C6" s="45">
        <f t="shared" si="0"/>
        <v>18.62</v>
      </c>
      <c r="D6" s="45">
        <f t="shared" si="1"/>
        <v>21</v>
      </c>
      <c r="E6" s="45">
        <f t="shared" si="2"/>
        <v>23.24</v>
      </c>
      <c r="F6" s="11">
        <v>18</v>
      </c>
      <c r="G6" s="11">
        <v>23</v>
      </c>
      <c r="H6" s="26">
        <v>45</v>
      </c>
      <c r="I6" s="26">
        <v>48</v>
      </c>
      <c r="J6" s="26">
        <v>41</v>
      </c>
      <c r="K6" s="26">
        <v>44</v>
      </c>
      <c r="L6" s="26">
        <v>5</v>
      </c>
      <c r="M6" s="26">
        <v>300</v>
      </c>
      <c r="N6" s="26">
        <v>300</v>
      </c>
      <c r="O6" s="26">
        <v>1</v>
      </c>
      <c r="P6" s="27">
        <v>2034</v>
      </c>
      <c r="Q6" s="28"/>
      <c r="R6" s="57">
        <f t="shared" si="3"/>
        <v>19.215</v>
      </c>
    </row>
    <row r="7" spans="1:18" ht="15" customHeight="1">
      <c r="A7" s="25" t="s">
        <v>309</v>
      </c>
      <c r="B7" s="45">
        <v>16</v>
      </c>
      <c r="C7" s="45">
        <f t="shared" si="0"/>
        <v>21.28</v>
      </c>
      <c r="D7" s="45">
        <f t="shared" si="1"/>
        <v>24</v>
      </c>
      <c r="E7" s="45">
        <f t="shared" si="2"/>
        <v>26.56</v>
      </c>
      <c r="F7" s="11">
        <v>20</v>
      </c>
      <c r="G7" s="11">
        <v>24</v>
      </c>
      <c r="H7" s="26">
        <v>54</v>
      </c>
      <c r="I7" s="26">
        <v>57</v>
      </c>
      <c r="J7" s="26">
        <v>52</v>
      </c>
      <c r="K7" s="26">
        <v>54</v>
      </c>
      <c r="L7" s="26">
        <v>7</v>
      </c>
      <c r="M7" s="26">
        <v>450</v>
      </c>
      <c r="N7" s="26">
        <v>600</v>
      </c>
      <c r="O7" s="26">
        <v>1</v>
      </c>
      <c r="P7" s="27">
        <v>1684</v>
      </c>
      <c r="Q7" s="28"/>
      <c r="R7" s="57">
        <f t="shared" si="3"/>
        <v>21.96</v>
      </c>
    </row>
    <row r="8" spans="1:18" ht="15" customHeight="1">
      <c r="A8" s="25" t="s">
        <v>310</v>
      </c>
      <c r="B8" s="45">
        <v>18</v>
      </c>
      <c r="C8" s="45">
        <f t="shared" si="0"/>
        <v>23.94</v>
      </c>
      <c r="D8" s="45">
        <f t="shared" si="1"/>
        <v>27</v>
      </c>
      <c r="E8" s="45">
        <f t="shared" si="2"/>
        <v>29.88</v>
      </c>
      <c r="F8" s="11">
        <v>21</v>
      </c>
      <c r="G8" s="11">
        <v>25</v>
      </c>
      <c r="H8" s="26">
        <v>63</v>
      </c>
      <c r="I8" s="26">
        <v>66</v>
      </c>
      <c r="J8" s="26">
        <v>62</v>
      </c>
      <c r="K8" s="26">
        <v>65</v>
      </c>
      <c r="L8" s="26">
        <v>10</v>
      </c>
      <c r="M8" s="26">
        <v>600</v>
      </c>
      <c r="N8" s="26">
        <v>600</v>
      </c>
      <c r="O8" s="26">
        <v>1</v>
      </c>
      <c r="P8" s="27">
        <v>2312</v>
      </c>
      <c r="Q8" s="28"/>
      <c r="R8" s="57">
        <f t="shared" si="3"/>
        <v>24.705</v>
      </c>
    </row>
    <row r="9" spans="1:18" ht="15" customHeight="1">
      <c r="A9" s="25" t="s">
        <v>311</v>
      </c>
      <c r="B9" s="45">
        <v>20</v>
      </c>
      <c r="C9" s="45">
        <f t="shared" si="0"/>
        <v>26.6</v>
      </c>
      <c r="D9" s="45">
        <f t="shared" si="1"/>
        <v>30</v>
      </c>
      <c r="E9" s="45">
        <f t="shared" si="2"/>
        <v>33.199999999999996</v>
      </c>
      <c r="F9" s="11">
        <v>30</v>
      </c>
      <c r="G9" s="11">
        <v>34</v>
      </c>
      <c r="H9" s="26">
        <v>73</v>
      </c>
      <c r="I9" s="26">
        <v>75</v>
      </c>
      <c r="J9" s="26">
        <v>69</v>
      </c>
      <c r="K9" s="26">
        <v>72</v>
      </c>
      <c r="L9" s="26">
        <v>12</v>
      </c>
      <c r="M9" s="26">
        <v>800</v>
      </c>
      <c r="N9" s="26">
        <v>1000</v>
      </c>
      <c r="O9" s="26">
        <v>1</v>
      </c>
      <c r="P9" s="27">
        <v>2810</v>
      </c>
      <c r="Q9" s="28"/>
      <c r="R9" s="57">
        <f t="shared" si="3"/>
        <v>27.449999999999996</v>
      </c>
    </row>
    <row r="10" spans="1:18" ht="15" customHeight="1">
      <c r="A10" s="25" t="s">
        <v>312</v>
      </c>
      <c r="B10" s="45">
        <v>22</v>
      </c>
      <c r="C10" s="45">
        <f t="shared" si="0"/>
        <v>29.26</v>
      </c>
      <c r="D10" s="45">
        <f t="shared" si="1"/>
        <v>33</v>
      </c>
      <c r="E10" s="45">
        <f t="shared" si="2"/>
        <v>36.519999999999996</v>
      </c>
      <c r="F10" s="11">
        <v>22</v>
      </c>
      <c r="G10" s="11">
        <v>26</v>
      </c>
      <c r="H10" s="26">
        <v>80</v>
      </c>
      <c r="I10" s="26">
        <v>83</v>
      </c>
      <c r="J10" s="26">
        <v>75</v>
      </c>
      <c r="K10" s="26">
        <v>78</v>
      </c>
      <c r="L10" s="26">
        <v>15</v>
      </c>
      <c r="M10" s="26">
        <v>1000</v>
      </c>
      <c r="N10" s="26">
        <v>1000</v>
      </c>
      <c r="O10" s="26">
        <v>1</v>
      </c>
      <c r="P10" s="27">
        <v>2312</v>
      </c>
      <c r="Q10" s="28"/>
      <c r="R10" s="57">
        <f t="shared" si="3"/>
        <v>30.195</v>
      </c>
    </row>
    <row r="11" spans="1:18" ht="15" customHeight="1">
      <c r="A11" s="25" t="s">
        <v>313</v>
      </c>
      <c r="B11" s="45">
        <v>24</v>
      </c>
      <c r="C11" s="45">
        <f t="shared" si="0"/>
        <v>31.92</v>
      </c>
      <c r="D11" s="45">
        <f t="shared" si="1"/>
        <v>36</v>
      </c>
      <c r="E11" s="45">
        <f t="shared" si="2"/>
        <v>39.839999999999996</v>
      </c>
      <c r="F11" s="11">
        <v>24</v>
      </c>
      <c r="G11" s="11">
        <v>28</v>
      </c>
      <c r="H11" s="26">
        <v>98</v>
      </c>
      <c r="I11" s="26">
        <v>101</v>
      </c>
      <c r="J11" s="26">
        <v>94</v>
      </c>
      <c r="K11" s="26">
        <v>97</v>
      </c>
      <c r="L11" s="26">
        <v>20</v>
      </c>
      <c r="M11" s="26">
        <v>1500</v>
      </c>
      <c r="N11" s="26">
        <v>1500</v>
      </c>
      <c r="O11" s="26">
        <v>1</v>
      </c>
      <c r="P11" s="27">
        <v>215</v>
      </c>
      <c r="Q11" s="28"/>
      <c r="R11" s="57">
        <f t="shared" si="3"/>
        <v>32.94</v>
      </c>
    </row>
    <row r="12" spans="1:18" ht="15" customHeight="1">
      <c r="A12" s="25" t="s">
        <v>314</v>
      </c>
      <c r="B12" s="45">
        <v>26</v>
      </c>
      <c r="C12" s="45">
        <f t="shared" si="0"/>
        <v>34.58</v>
      </c>
      <c r="D12" s="45">
        <f t="shared" si="1"/>
        <v>39</v>
      </c>
      <c r="E12" s="45">
        <f t="shared" si="2"/>
        <v>43.16</v>
      </c>
      <c r="F12" s="11">
        <v>26</v>
      </c>
      <c r="G12" s="11">
        <v>30</v>
      </c>
      <c r="H12" s="26">
        <v>114</v>
      </c>
      <c r="I12" s="26">
        <v>118</v>
      </c>
      <c r="J12" s="26">
        <v>107</v>
      </c>
      <c r="K12" s="26">
        <v>111</v>
      </c>
      <c r="L12" s="26">
        <v>25</v>
      </c>
      <c r="M12" s="26">
        <v>2000</v>
      </c>
      <c r="N12" s="26">
        <v>2000</v>
      </c>
      <c r="O12" s="26">
        <v>1</v>
      </c>
      <c r="P12" s="27">
        <v>2799</v>
      </c>
      <c r="Q12" s="28"/>
      <c r="R12" s="57">
        <f t="shared" si="3"/>
        <v>35.685</v>
      </c>
    </row>
    <row r="13" spans="1:18" ht="15" customHeight="1">
      <c r="A13" s="25" t="s">
        <v>315</v>
      </c>
      <c r="B13" s="45">
        <v>28</v>
      </c>
      <c r="C13" s="45">
        <f t="shared" si="0"/>
        <v>37.24</v>
      </c>
      <c r="D13" s="45">
        <f t="shared" si="1"/>
        <v>42</v>
      </c>
      <c r="E13" s="45">
        <f t="shared" si="2"/>
        <v>46.48</v>
      </c>
      <c r="F13" s="11">
        <v>29</v>
      </c>
      <c r="G13" s="11">
        <v>35</v>
      </c>
      <c r="H13" s="26">
        <v>132</v>
      </c>
      <c r="I13" s="26">
        <v>136</v>
      </c>
      <c r="J13" s="26">
        <v>129</v>
      </c>
      <c r="K13" s="26">
        <v>133</v>
      </c>
      <c r="L13" s="26">
        <v>30</v>
      </c>
      <c r="M13" s="26">
        <v>2500</v>
      </c>
      <c r="N13" s="26">
        <v>2500</v>
      </c>
      <c r="O13" s="26">
        <v>1</v>
      </c>
      <c r="P13" s="27">
        <v>-145</v>
      </c>
      <c r="Q13" s="28">
        <v>2036</v>
      </c>
      <c r="R13" s="57">
        <f t="shared" si="3"/>
        <v>38.43</v>
      </c>
    </row>
    <row r="14" spans="1:18" ht="15" customHeight="1">
      <c r="A14" s="25" t="s">
        <v>316</v>
      </c>
      <c r="B14" s="45">
        <v>30</v>
      </c>
      <c r="C14" s="45">
        <f t="shared" si="0"/>
        <v>39.900000000000006</v>
      </c>
      <c r="D14" s="45">
        <f t="shared" si="1"/>
        <v>45</v>
      </c>
      <c r="E14" s="45">
        <f t="shared" si="2"/>
        <v>49.8</v>
      </c>
      <c r="F14" s="11">
        <v>33</v>
      </c>
      <c r="G14" s="11">
        <v>41</v>
      </c>
      <c r="H14" s="26">
        <v>146</v>
      </c>
      <c r="I14" s="26">
        <v>150</v>
      </c>
      <c r="J14" s="26">
        <v>145</v>
      </c>
      <c r="K14" s="26">
        <v>149</v>
      </c>
      <c r="L14" s="26">
        <v>35</v>
      </c>
      <c r="M14" s="26">
        <v>3000</v>
      </c>
      <c r="N14" s="26">
        <v>3000</v>
      </c>
      <c r="O14" s="26">
        <v>1</v>
      </c>
      <c r="P14" s="27">
        <v>2654</v>
      </c>
      <c r="Q14" s="28"/>
      <c r="R14" s="57">
        <f t="shared" si="3"/>
        <v>41.175</v>
      </c>
    </row>
    <row r="15" spans="1:18" ht="15" customHeight="1">
      <c r="A15" s="25" t="s">
        <v>317</v>
      </c>
      <c r="B15" s="45">
        <v>32</v>
      </c>
      <c r="C15" s="45">
        <f t="shared" si="0"/>
        <v>42.56</v>
      </c>
      <c r="D15" s="45">
        <f t="shared" si="1"/>
        <v>48</v>
      </c>
      <c r="E15" s="45">
        <f t="shared" si="2"/>
        <v>53.12</v>
      </c>
      <c r="F15" s="11">
        <v>38</v>
      </c>
      <c r="G15" s="11">
        <v>44</v>
      </c>
      <c r="H15" s="26">
        <v>164</v>
      </c>
      <c r="I15" s="26">
        <v>168</v>
      </c>
      <c r="J15" s="26">
        <v>159</v>
      </c>
      <c r="K15" s="26">
        <v>163</v>
      </c>
      <c r="L15" s="26">
        <v>40</v>
      </c>
      <c r="M15" s="26">
        <v>3500</v>
      </c>
      <c r="N15" s="26">
        <v>3500</v>
      </c>
      <c r="O15" s="26">
        <v>1</v>
      </c>
      <c r="P15" s="27">
        <v>554</v>
      </c>
      <c r="Q15" s="28"/>
      <c r="R15" s="57">
        <f t="shared" si="3"/>
        <v>43.92</v>
      </c>
    </row>
    <row r="16" spans="1:18" ht="15" customHeight="1">
      <c r="A16" s="25" t="s">
        <v>318</v>
      </c>
      <c r="B16" s="45">
        <v>34</v>
      </c>
      <c r="C16" s="45">
        <f t="shared" si="0"/>
        <v>45.22</v>
      </c>
      <c r="D16" s="45">
        <f t="shared" si="1"/>
        <v>51</v>
      </c>
      <c r="E16" s="45">
        <f t="shared" si="2"/>
        <v>56.44</v>
      </c>
      <c r="F16" s="11">
        <v>31</v>
      </c>
      <c r="G16" s="11">
        <v>37</v>
      </c>
      <c r="H16" s="26">
        <v>182</v>
      </c>
      <c r="I16" s="26">
        <v>186</v>
      </c>
      <c r="J16" s="26">
        <v>180</v>
      </c>
      <c r="K16" s="26">
        <v>184</v>
      </c>
      <c r="L16" s="26">
        <v>45</v>
      </c>
      <c r="M16" s="26">
        <v>4000</v>
      </c>
      <c r="N16" s="26">
        <v>4000</v>
      </c>
      <c r="O16" s="26">
        <v>1</v>
      </c>
      <c r="P16" s="27">
        <v>2652</v>
      </c>
      <c r="Q16" s="58">
        <f>'uID''s'!G267</f>
        <v>2069</v>
      </c>
      <c r="R16" s="57">
        <f t="shared" si="3"/>
        <v>46.665</v>
      </c>
    </row>
    <row r="17" spans="1:18" ht="15" customHeight="1">
      <c r="A17" s="25" t="s">
        <v>319</v>
      </c>
      <c r="B17" s="45">
        <v>36</v>
      </c>
      <c r="C17" s="45">
        <f t="shared" si="0"/>
        <v>47.88</v>
      </c>
      <c r="D17" s="45">
        <f t="shared" si="1"/>
        <v>54</v>
      </c>
      <c r="E17" s="45">
        <f t="shared" si="2"/>
        <v>59.76</v>
      </c>
      <c r="F17" s="11">
        <v>41</v>
      </c>
      <c r="G17" s="11">
        <v>48</v>
      </c>
      <c r="H17" s="26">
        <v>201</v>
      </c>
      <c r="I17" s="26">
        <v>205</v>
      </c>
      <c r="J17" s="26">
        <v>198</v>
      </c>
      <c r="K17" s="26">
        <v>202</v>
      </c>
      <c r="L17" s="26">
        <v>50</v>
      </c>
      <c r="M17" s="26">
        <v>4500</v>
      </c>
      <c r="N17" s="26">
        <v>4500</v>
      </c>
      <c r="O17" s="26">
        <v>1</v>
      </c>
      <c r="P17" s="27">
        <v>54</v>
      </c>
      <c r="Q17" s="28"/>
      <c r="R17" s="57">
        <f t="shared" si="3"/>
        <v>49.41</v>
      </c>
    </row>
    <row r="18" spans="1:18" ht="15" customHeight="1">
      <c r="A18" s="25" t="s">
        <v>320</v>
      </c>
      <c r="B18" s="45">
        <v>38</v>
      </c>
      <c r="C18" s="45">
        <f t="shared" si="0"/>
        <v>50.540000000000006</v>
      </c>
      <c r="D18" s="45">
        <f t="shared" si="1"/>
        <v>57</v>
      </c>
      <c r="E18" s="45">
        <f t="shared" si="2"/>
        <v>63.08</v>
      </c>
      <c r="F18" s="11">
        <v>46</v>
      </c>
      <c r="G18" s="11">
        <v>52</v>
      </c>
      <c r="H18" s="26">
        <v>221</v>
      </c>
      <c r="I18" s="26">
        <v>226</v>
      </c>
      <c r="J18" s="26">
        <v>206</v>
      </c>
      <c r="K18" s="26">
        <v>211</v>
      </c>
      <c r="L18" s="26">
        <v>55</v>
      </c>
      <c r="M18" s="26">
        <v>5000</v>
      </c>
      <c r="N18" s="26">
        <v>5000</v>
      </c>
      <c r="O18" s="26">
        <v>1</v>
      </c>
      <c r="P18" s="27">
        <v>-143</v>
      </c>
      <c r="Q18" s="28">
        <f>'uID''s'!G263</f>
        <v>2065</v>
      </c>
      <c r="R18" s="57">
        <f t="shared" si="3"/>
        <v>52.155</v>
      </c>
    </row>
    <row r="19" spans="1:18" ht="15" customHeight="1">
      <c r="A19" s="25" t="s">
        <v>321</v>
      </c>
      <c r="B19" s="45">
        <v>40</v>
      </c>
      <c r="C19" s="45">
        <f t="shared" si="0"/>
        <v>53.2</v>
      </c>
      <c r="D19" s="45">
        <f t="shared" si="1"/>
        <v>60</v>
      </c>
      <c r="E19" s="45">
        <f t="shared" si="2"/>
        <v>66.39999999999999</v>
      </c>
      <c r="F19" s="11">
        <v>49</v>
      </c>
      <c r="G19" s="11">
        <v>55</v>
      </c>
      <c r="H19" s="26">
        <v>232</v>
      </c>
      <c r="I19" s="26">
        <v>237</v>
      </c>
      <c r="J19" s="26">
        <v>219</v>
      </c>
      <c r="K19" s="26">
        <v>224</v>
      </c>
      <c r="L19" s="26">
        <v>60</v>
      </c>
      <c r="M19" s="26">
        <v>5500</v>
      </c>
      <c r="N19" s="26">
        <v>5500</v>
      </c>
      <c r="O19" s="26">
        <v>1</v>
      </c>
      <c r="P19" s="27">
        <v>800</v>
      </c>
      <c r="Q19" s="28">
        <v>22</v>
      </c>
      <c r="R19" s="57">
        <f t="shared" si="3"/>
        <v>54.89999999999999</v>
      </c>
    </row>
    <row r="20" spans="1:18" ht="15" customHeight="1">
      <c r="A20" s="25" t="s">
        <v>322</v>
      </c>
      <c r="B20" s="45">
        <v>42</v>
      </c>
      <c r="C20" s="45">
        <f t="shared" si="0"/>
        <v>55.86</v>
      </c>
      <c r="D20" s="45">
        <f t="shared" si="1"/>
        <v>63</v>
      </c>
      <c r="E20" s="45">
        <f t="shared" si="2"/>
        <v>69.72</v>
      </c>
      <c r="F20" s="11">
        <v>54</v>
      </c>
      <c r="G20" s="11">
        <v>60</v>
      </c>
      <c r="H20" s="26">
        <v>240</v>
      </c>
      <c r="I20" s="26">
        <v>245</v>
      </c>
      <c r="J20" s="26">
        <v>230</v>
      </c>
      <c r="K20" s="26">
        <v>235</v>
      </c>
      <c r="L20" s="26">
        <v>63</v>
      </c>
      <c r="M20" s="26">
        <v>6000</v>
      </c>
      <c r="N20" s="26">
        <v>6000</v>
      </c>
      <c r="O20" s="26">
        <v>1</v>
      </c>
      <c r="P20" s="27">
        <v>1089</v>
      </c>
      <c r="Q20" s="28"/>
      <c r="R20" s="57">
        <f t="shared" si="3"/>
        <v>57.645</v>
      </c>
    </row>
    <row r="21" spans="1:18" ht="14.25" customHeight="1">
      <c r="A21" s="59"/>
      <c r="B21" s="34"/>
      <c r="C21" s="34"/>
      <c r="D21" s="34"/>
      <c r="E21" s="34"/>
      <c r="F21" s="43"/>
      <c r="G21" s="51"/>
      <c r="H21" s="51"/>
      <c r="I21" s="60"/>
      <c r="J21" s="60"/>
      <c r="K21" s="60"/>
      <c r="M21" s="60"/>
      <c r="P21" s="57"/>
      <c r="Q21" s="57"/>
      <c r="R21" s="57"/>
    </row>
    <row r="22" spans="1:18" ht="15" customHeight="1">
      <c r="A22" s="23" t="s">
        <v>323</v>
      </c>
      <c r="B22" s="34"/>
      <c r="C22" s="34"/>
      <c r="D22" s="34"/>
      <c r="E22" s="34"/>
      <c r="F22" s="43"/>
      <c r="G22" s="51"/>
      <c r="H22" s="6" t="s">
        <v>7</v>
      </c>
      <c r="I22" s="6" t="s">
        <v>324</v>
      </c>
      <c r="J22" s="6" t="s">
        <v>9</v>
      </c>
      <c r="K22" s="6" t="s">
        <v>325</v>
      </c>
      <c r="R22" s="57"/>
    </row>
    <row r="23" spans="1:18" ht="15" customHeight="1">
      <c r="A23" s="25" t="s">
        <v>326</v>
      </c>
      <c r="B23" s="45">
        <v>8</v>
      </c>
      <c r="C23" s="45">
        <f aca="true" t="shared" si="4" ref="C23:C37">B23*1.2</f>
        <v>9.6</v>
      </c>
      <c r="D23" s="45">
        <f aca="true" t="shared" si="5" ref="D23:D37">B23*1.6</f>
        <v>12.8</v>
      </c>
      <c r="E23" s="45">
        <f aca="true" t="shared" si="6" ref="E23:E37">B23*1.8</f>
        <v>14.4</v>
      </c>
      <c r="F23" s="11">
        <v>15</v>
      </c>
      <c r="G23" s="11">
        <v>19</v>
      </c>
      <c r="H23" s="26">
        <v>13</v>
      </c>
      <c r="I23" s="26">
        <v>15</v>
      </c>
      <c r="J23" s="26">
        <v>18</v>
      </c>
      <c r="K23" s="26">
        <v>20</v>
      </c>
      <c r="L23" s="26">
        <v>2</v>
      </c>
      <c r="M23" s="26">
        <v>90</v>
      </c>
      <c r="N23" s="26">
        <v>100</v>
      </c>
      <c r="O23" s="61">
        <v>1</v>
      </c>
      <c r="P23" s="27">
        <v>1686</v>
      </c>
      <c r="Q23" s="28"/>
      <c r="R23" s="57">
        <f aca="true" t="shared" si="7" ref="R23:R37">((B23+C23+D23+E23)/4)*O23</f>
        <v>11.200000000000001</v>
      </c>
    </row>
    <row r="24" spans="1:18" ht="15" customHeight="1">
      <c r="A24" s="25" t="s">
        <v>327</v>
      </c>
      <c r="B24" s="45">
        <v>10</v>
      </c>
      <c r="C24" s="45">
        <f t="shared" si="4"/>
        <v>12</v>
      </c>
      <c r="D24" s="45">
        <f t="shared" si="5"/>
        <v>16</v>
      </c>
      <c r="E24" s="45">
        <f t="shared" si="6"/>
        <v>18</v>
      </c>
      <c r="F24" s="11">
        <v>16</v>
      </c>
      <c r="G24" s="11">
        <v>21</v>
      </c>
      <c r="H24" s="26">
        <v>20</v>
      </c>
      <c r="I24" s="26">
        <v>22</v>
      </c>
      <c r="J24" s="26">
        <v>28</v>
      </c>
      <c r="K24" s="26">
        <v>31</v>
      </c>
      <c r="L24" s="26">
        <v>8</v>
      </c>
      <c r="M24" s="26">
        <v>155</v>
      </c>
      <c r="N24" s="26">
        <v>100</v>
      </c>
      <c r="O24" s="61">
        <v>1</v>
      </c>
      <c r="P24" s="27">
        <v>3396</v>
      </c>
      <c r="Q24" s="28"/>
      <c r="R24" s="57">
        <f t="shared" si="7"/>
        <v>14</v>
      </c>
    </row>
    <row r="25" spans="1:18" ht="15" customHeight="1">
      <c r="A25" s="25" t="s">
        <v>328</v>
      </c>
      <c r="B25" s="45">
        <v>12</v>
      </c>
      <c r="C25" s="45">
        <f t="shared" si="4"/>
        <v>14.399999999999999</v>
      </c>
      <c r="D25" s="45">
        <f t="shared" si="5"/>
        <v>19.200000000000003</v>
      </c>
      <c r="E25" s="45">
        <f t="shared" si="6"/>
        <v>21.6</v>
      </c>
      <c r="F25" s="11">
        <v>18</v>
      </c>
      <c r="G25" s="11">
        <v>22</v>
      </c>
      <c r="H25" s="26">
        <v>26</v>
      </c>
      <c r="I25" s="26">
        <v>28</v>
      </c>
      <c r="J25" s="26">
        <v>40</v>
      </c>
      <c r="K25" s="26">
        <v>43</v>
      </c>
      <c r="L25" s="26">
        <v>4</v>
      </c>
      <c r="M25" s="26">
        <v>215</v>
      </c>
      <c r="N25" s="26">
        <v>100</v>
      </c>
      <c r="O25" s="61">
        <v>1</v>
      </c>
      <c r="P25" s="27">
        <v>2903</v>
      </c>
      <c r="Q25" s="28">
        <v>2756</v>
      </c>
      <c r="R25" s="57">
        <f t="shared" si="7"/>
        <v>16.8</v>
      </c>
    </row>
    <row r="26" spans="1:18" ht="15" customHeight="1">
      <c r="A26" s="25" t="s">
        <v>329</v>
      </c>
      <c r="B26" s="45">
        <v>14</v>
      </c>
      <c r="C26" s="45">
        <f t="shared" si="4"/>
        <v>16.8</v>
      </c>
      <c r="D26" s="45">
        <f t="shared" si="5"/>
        <v>22.400000000000002</v>
      </c>
      <c r="E26" s="45">
        <f t="shared" si="6"/>
        <v>25.2</v>
      </c>
      <c r="F26" s="11">
        <v>19</v>
      </c>
      <c r="G26" s="11">
        <v>24</v>
      </c>
      <c r="H26" s="26">
        <v>33</v>
      </c>
      <c r="I26" s="26">
        <v>36</v>
      </c>
      <c r="J26" s="26">
        <v>51</v>
      </c>
      <c r="K26" s="26">
        <v>54</v>
      </c>
      <c r="L26" s="26">
        <v>8</v>
      </c>
      <c r="M26" s="26">
        <v>315</v>
      </c>
      <c r="N26" s="26"/>
      <c r="O26" s="61">
        <v>1</v>
      </c>
      <c r="P26" s="27">
        <v>1479</v>
      </c>
      <c r="Q26" s="28"/>
      <c r="R26" s="57">
        <f t="shared" si="7"/>
        <v>19.6</v>
      </c>
    </row>
    <row r="27" spans="1:18" ht="15" customHeight="1">
      <c r="A27" s="25" t="s">
        <v>330</v>
      </c>
      <c r="B27" s="45">
        <v>16</v>
      </c>
      <c r="C27" s="45">
        <f t="shared" si="4"/>
        <v>19.2</v>
      </c>
      <c r="D27" s="45">
        <f t="shared" si="5"/>
        <v>25.6</v>
      </c>
      <c r="E27" s="45">
        <f t="shared" si="6"/>
        <v>28.8</v>
      </c>
      <c r="F27" s="11">
        <v>22</v>
      </c>
      <c r="G27" s="11">
        <v>27</v>
      </c>
      <c r="H27" s="26">
        <v>48</v>
      </c>
      <c r="I27" s="26">
        <v>51</v>
      </c>
      <c r="J27" s="26">
        <v>76</v>
      </c>
      <c r="K27" s="26">
        <v>79</v>
      </c>
      <c r="L27" s="26">
        <v>12</v>
      </c>
      <c r="M27" s="26">
        <v>415</v>
      </c>
      <c r="N27" s="26">
        <v>300</v>
      </c>
      <c r="O27" s="61">
        <v>1</v>
      </c>
      <c r="P27" s="27">
        <v>1090</v>
      </c>
      <c r="Q27" s="28"/>
      <c r="R27" s="57">
        <f t="shared" si="7"/>
        <v>22.400000000000002</v>
      </c>
    </row>
    <row r="28" spans="1:18" ht="15" customHeight="1">
      <c r="A28" s="25" t="s">
        <v>331</v>
      </c>
      <c r="B28" s="45">
        <v>18</v>
      </c>
      <c r="C28" s="45">
        <f t="shared" si="4"/>
        <v>21.599999999999998</v>
      </c>
      <c r="D28" s="45">
        <f t="shared" si="5"/>
        <v>28.8</v>
      </c>
      <c r="E28" s="45">
        <f t="shared" si="6"/>
        <v>32.4</v>
      </c>
      <c r="F28" s="11">
        <v>24</v>
      </c>
      <c r="G28" s="11">
        <v>32</v>
      </c>
      <c r="H28" s="26">
        <v>65</v>
      </c>
      <c r="I28" s="26">
        <v>69</v>
      </c>
      <c r="J28" s="26">
        <v>94</v>
      </c>
      <c r="K28" s="26">
        <v>98</v>
      </c>
      <c r="L28" s="26">
        <v>16</v>
      </c>
      <c r="M28" s="26">
        <v>725</v>
      </c>
      <c r="N28" s="26">
        <v>600</v>
      </c>
      <c r="O28" s="61">
        <v>1</v>
      </c>
      <c r="P28" s="27">
        <v>1179</v>
      </c>
      <c r="Q28" s="28"/>
      <c r="R28" s="57">
        <f t="shared" si="7"/>
        <v>25.199999999999996</v>
      </c>
    </row>
    <row r="29" spans="1:18" ht="15" customHeight="1">
      <c r="A29" s="25" t="s">
        <v>332</v>
      </c>
      <c r="B29" s="45">
        <v>20</v>
      </c>
      <c r="C29" s="45">
        <f t="shared" si="4"/>
        <v>24</v>
      </c>
      <c r="D29" s="45">
        <f t="shared" si="5"/>
        <v>32</v>
      </c>
      <c r="E29" s="45">
        <f t="shared" si="6"/>
        <v>36</v>
      </c>
      <c r="F29" s="11">
        <v>25</v>
      </c>
      <c r="G29" s="11">
        <v>35</v>
      </c>
      <c r="H29" s="26">
        <v>74</v>
      </c>
      <c r="I29" s="26">
        <v>78</v>
      </c>
      <c r="J29" s="26">
        <v>101</v>
      </c>
      <c r="K29" s="26">
        <v>105</v>
      </c>
      <c r="L29" s="26">
        <v>20</v>
      </c>
      <c r="M29" s="26">
        <v>1000</v>
      </c>
      <c r="N29" s="26">
        <v>1000</v>
      </c>
      <c r="O29" s="61">
        <v>1</v>
      </c>
      <c r="P29" s="27">
        <v>1506</v>
      </c>
      <c r="Q29" s="28"/>
      <c r="R29" s="57">
        <f t="shared" si="7"/>
        <v>28</v>
      </c>
    </row>
    <row r="30" spans="1:18" ht="15" customHeight="1">
      <c r="A30" s="25" t="s">
        <v>333</v>
      </c>
      <c r="B30" s="45">
        <v>22</v>
      </c>
      <c r="C30" s="45">
        <f t="shared" si="4"/>
        <v>26.4</v>
      </c>
      <c r="D30" s="45">
        <f t="shared" si="5"/>
        <v>35.2</v>
      </c>
      <c r="E30" s="45">
        <f t="shared" si="6"/>
        <v>39.6</v>
      </c>
      <c r="F30" s="11">
        <v>28</v>
      </c>
      <c r="G30" s="11">
        <v>38</v>
      </c>
      <c r="H30" s="26">
        <v>91</v>
      </c>
      <c r="I30" s="26">
        <v>95</v>
      </c>
      <c r="J30" s="26">
        <v>119</v>
      </c>
      <c r="K30" s="26">
        <v>123</v>
      </c>
      <c r="L30" s="26">
        <v>25</v>
      </c>
      <c r="M30" s="26">
        <v>1500</v>
      </c>
      <c r="N30" s="26">
        <v>1500</v>
      </c>
      <c r="O30" s="61">
        <v>1</v>
      </c>
      <c r="P30" s="27">
        <v>1509</v>
      </c>
      <c r="Q30" s="28">
        <v>2003</v>
      </c>
      <c r="R30" s="57">
        <f t="shared" si="7"/>
        <v>30.799999999999997</v>
      </c>
    </row>
    <row r="31" spans="1:18" ht="15" customHeight="1">
      <c r="A31" s="25" t="s">
        <v>334</v>
      </c>
      <c r="B31" s="45">
        <v>24</v>
      </c>
      <c r="C31" s="45">
        <f t="shared" si="4"/>
        <v>28.799999999999997</v>
      </c>
      <c r="D31" s="45">
        <f t="shared" si="5"/>
        <v>38.400000000000006</v>
      </c>
      <c r="E31" s="45">
        <f t="shared" si="6"/>
        <v>43.2</v>
      </c>
      <c r="F31" s="11">
        <v>31</v>
      </c>
      <c r="G31" s="11">
        <v>41</v>
      </c>
      <c r="H31" s="26">
        <v>96</v>
      </c>
      <c r="I31" s="26">
        <v>100</v>
      </c>
      <c r="J31" s="26">
        <v>137</v>
      </c>
      <c r="K31" s="26">
        <v>141</v>
      </c>
      <c r="L31" s="26">
        <v>30</v>
      </c>
      <c r="M31" s="26">
        <v>2000</v>
      </c>
      <c r="N31" s="26">
        <v>2000</v>
      </c>
      <c r="O31" s="61">
        <v>1</v>
      </c>
      <c r="P31" s="27">
        <v>87</v>
      </c>
      <c r="Q31" s="28"/>
      <c r="R31" s="57">
        <f t="shared" si="7"/>
        <v>33.6</v>
      </c>
    </row>
    <row r="32" spans="1:18" ht="15" customHeight="1">
      <c r="A32" s="25" t="s">
        <v>335</v>
      </c>
      <c r="B32" s="45">
        <v>26</v>
      </c>
      <c r="C32" s="45">
        <f t="shared" si="4"/>
        <v>31.2</v>
      </c>
      <c r="D32" s="45">
        <f t="shared" si="5"/>
        <v>41.6</v>
      </c>
      <c r="E32" s="45">
        <f t="shared" si="6"/>
        <v>46.800000000000004</v>
      </c>
      <c r="F32" s="11">
        <v>34</v>
      </c>
      <c r="G32" s="11">
        <v>44</v>
      </c>
      <c r="H32" s="26">
        <v>112</v>
      </c>
      <c r="I32" s="26">
        <v>117</v>
      </c>
      <c r="J32" s="26">
        <v>155</v>
      </c>
      <c r="K32" s="26">
        <v>160</v>
      </c>
      <c r="L32" s="26">
        <v>35</v>
      </c>
      <c r="M32" s="26">
        <v>2500</v>
      </c>
      <c r="N32" s="26">
        <v>2500</v>
      </c>
      <c r="O32" s="61">
        <v>1</v>
      </c>
      <c r="P32" s="27">
        <v>1895</v>
      </c>
      <c r="Q32" s="28"/>
      <c r="R32" s="57">
        <f t="shared" si="7"/>
        <v>36.400000000000006</v>
      </c>
    </row>
    <row r="33" spans="1:18" ht="15" customHeight="1">
      <c r="A33" s="25" t="s">
        <v>336</v>
      </c>
      <c r="B33" s="45">
        <v>28</v>
      </c>
      <c r="C33" s="45">
        <f t="shared" si="4"/>
        <v>33.6</v>
      </c>
      <c r="D33" s="45">
        <f t="shared" si="5"/>
        <v>44.800000000000004</v>
      </c>
      <c r="E33" s="45">
        <f t="shared" si="6"/>
        <v>50.4</v>
      </c>
      <c r="F33" s="11">
        <v>35</v>
      </c>
      <c r="G33" s="11">
        <v>45</v>
      </c>
      <c r="H33" s="26">
        <v>121</v>
      </c>
      <c r="I33" s="26">
        <v>126</v>
      </c>
      <c r="J33" s="26">
        <v>167</v>
      </c>
      <c r="K33" s="26">
        <v>172</v>
      </c>
      <c r="L33" s="26">
        <v>40</v>
      </c>
      <c r="M33" s="26">
        <v>3000</v>
      </c>
      <c r="N33" s="26">
        <v>3000</v>
      </c>
      <c r="O33" s="61">
        <v>1</v>
      </c>
      <c r="P33" s="27">
        <v>1893</v>
      </c>
      <c r="Q33" s="28"/>
      <c r="R33" s="57">
        <f t="shared" si="7"/>
        <v>39.2</v>
      </c>
    </row>
    <row r="34" spans="1:18" ht="15" customHeight="1">
      <c r="A34" s="25" t="s">
        <v>337</v>
      </c>
      <c r="B34" s="45">
        <v>30</v>
      </c>
      <c r="C34" s="45">
        <f t="shared" si="4"/>
        <v>36</v>
      </c>
      <c r="D34" s="45">
        <f t="shared" si="5"/>
        <v>48</v>
      </c>
      <c r="E34" s="45">
        <f t="shared" si="6"/>
        <v>54</v>
      </c>
      <c r="F34" s="11">
        <v>38</v>
      </c>
      <c r="G34" s="11">
        <v>48</v>
      </c>
      <c r="H34" s="26">
        <v>129</v>
      </c>
      <c r="I34" s="26">
        <v>134</v>
      </c>
      <c r="J34" s="26">
        <v>181</v>
      </c>
      <c r="K34" s="26">
        <v>186</v>
      </c>
      <c r="L34" s="26">
        <v>45</v>
      </c>
      <c r="M34" s="26">
        <v>3500</v>
      </c>
      <c r="N34" s="26">
        <v>3500</v>
      </c>
      <c r="O34" s="61">
        <v>1</v>
      </c>
      <c r="P34" s="27">
        <v>1510</v>
      </c>
      <c r="Q34" s="28"/>
      <c r="R34" s="57">
        <f t="shared" si="7"/>
        <v>42</v>
      </c>
    </row>
    <row r="35" spans="1:18" ht="15" customHeight="1">
      <c r="A35" s="25" t="s">
        <v>338</v>
      </c>
      <c r="B35" s="45">
        <v>32</v>
      </c>
      <c r="C35" s="45">
        <f t="shared" si="4"/>
        <v>38.4</v>
      </c>
      <c r="D35" s="45">
        <f t="shared" si="5"/>
        <v>51.2</v>
      </c>
      <c r="E35" s="45">
        <f t="shared" si="6"/>
        <v>57.6</v>
      </c>
      <c r="F35" s="11">
        <v>41</v>
      </c>
      <c r="G35" s="11">
        <v>51</v>
      </c>
      <c r="H35" s="26">
        <v>138</v>
      </c>
      <c r="I35" s="26">
        <v>143</v>
      </c>
      <c r="J35" s="26">
        <v>192</v>
      </c>
      <c r="K35" s="26">
        <v>197</v>
      </c>
      <c r="L35" s="26">
        <v>50</v>
      </c>
      <c r="M35" s="26">
        <v>4000</v>
      </c>
      <c r="N35" s="26">
        <v>4000</v>
      </c>
      <c r="O35" s="61">
        <v>1</v>
      </c>
      <c r="P35" s="27">
        <v>1513</v>
      </c>
      <c r="Q35" s="28"/>
      <c r="R35" s="57">
        <f t="shared" si="7"/>
        <v>44.800000000000004</v>
      </c>
    </row>
    <row r="36" spans="1:18" ht="15" customHeight="1">
      <c r="A36" s="25" t="s">
        <v>339</v>
      </c>
      <c r="B36" s="45">
        <v>34</v>
      </c>
      <c r="C36" s="45">
        <f t="shared" si="4"/>
        <v>40.8</v>
      </c>
      <c r="D36" s="45">
        <f t="shared" si="5"/>
        <v>54.400000000000006</v>
      </c>
      <c r="E36" s="45">
        <f t="shared" si="6"/>
        <v>61.2</v>
      </c>
      <c r="F36" s="11">
        <v>44</v>
      </c>
      <c r="G36" s="11">
        <v>54</v>
      </c>
      <c r="H36" s="26">
        <v>146</v>
      </c>
      <c r="I36" s="26">
        <v>152</v>
      </c>
      <c r="J36" s="26">
        <v>198</v>
      </c>
      <c r="K36" s="26">
        <v>204</v>
      </c>
      <c r="L36" s="26">
        <v>55</v>
      </c>
      <c r="M36" s="26">
        <v>4500</v>
      </c>
      <c r="N36" s="26">
        <v>4500</v>
      </c>
      <c r="O36" s="61">
        <v>1</v>
      </c>
      <c r="P36" s="27">
        <v>1685</v>
      </c>
      <c r="Q36" s="28">
        <v>2037</v>
      </c>
      <c r="R36" s="57">
        <f t="shared" si="7"/>
        <v>47.599999999999994</v>
      </c>
    </row>
    <row r="37" spans="1:18" ht="15" customHeight="1">
      <c r="A37" s="25" t="s">
        <v>340</v>
      </c>
      <c r="B37" s="45">
        <v>36</v>
      </c>
      <c r="C37" s="45">
        <f t="shared" si="4"/>
        <v>43.199999999999996</v>
      </c>
      <c r="D37" s="45">
        <f t="shared" si="5"/>
        <v>57.6</v>
      </c>
      <c r="E37" s="45">
        <f t="shared" si="6"/>
        <v>64.8</v>
      </c>
      <c r="F37" s="11">
        <v>45</v>
      </c>
      <c r="G37" s="11">
        <v>55</v>
      </c>
      <c r="H37" s="26">
        <v>155</v>
      </c>
      <c r="I37" s="26">
        <v>161</v>
      </c>
      <c r="J37" s="26">
        <v>213</v>
      </c>
      <c r="K37" s="26">
        <v>219</v>
      </c>
      <c r="L37" s="26">
        <v>60</v>
      </c>
      <c r="M37" s="26">
        <v>5000</v>
      </c>
      <c r="N37" s="26">
        <v>5000</v>
      </c>
      <c r="O37" s="61">
        <v>1</v>
      </c>
      <c r="P37" s="27">
        <v>1508</v>
      </c>
      <c r="Q37" s="28"/>
      <c r="R37" s="57">
        <f t="shared" si="7"/>
        <v>50.39999999999999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P27" sqref="P27"/>
    </sheetView>
  </sheetViews>
  <sheetFormatPr defaultColWidth="9.140625" defaultRowHeight="14.25" customHeight="1"/>
  <cols>
    <col min="1" max="1" width="28.57421875" style="1" customWidth="1"/>
    <col min="2" max="2" width="13.421875" style="1" customWidth="1"/>
    <col min="3" max="3" width="13.57421875" style="1" customWidth="1"/>
    <col min="4" max="4" width="13.421875" style="2" customWidth="1"/>
    <col min="5" max="5" width="14.421875" style="2" customWidth="1"/>
    <col min="6" max="6" width="7.57421875" style="2" customWidth="1"/>
    <col min="7" max="13" width="8.421875" style="3" customWidth="1"/>
    <col min="14" max="14" width="6.421875" style="4" customWidth="1"/>
    <col min="15" max="15" width="11.57421875" style="4" customWidth="1"/>
    <col min="16" max="64" width="8.421875" style="4" customWidth="1"/>
    <col min="65" max="16384" width="8.7109375" style="5" customWidth="1"/>
  </cols>
  <sheetData>
    <row r="1" spans="1:15" ht="1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72</v>
      </c>
      <c r="G1" s="6" t="s">
        <v>73</v>
      </c>
      <c r="H1" s="6" t="s">
        <v>62</v>
      </c>
      <c r="I1" s="6" t="s">
        <v>149</v>
      </c>
      <c r="J1" s="6" t="s">
        <v>63</v>
      </c>
      <c r="K1" s="6" t="s">
        <v>77</v>
      </c>
      <c r="L1" s="6" t="s">
        <v>13</v>
      </c>
      <c r="M1" s="6" t="s">
        <v>14</v>
      </c>
      <c r="N1" s="6" t="s">
        <v>17</v>
      </c>
      <c r="O1" s="6" t="s">
        <v>341</v>
      </c>
    </row>
    <row r="2" spans="1:15" ht="14.25" customHeight="1">
      <c r="A2" s="20" t="s">
        <v>342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5" customHeight="1">
      <c r="A3" s="25" t="s">
        <v>343</v>
      </c>
      <c r="B3" s="10">
        <v>2</v>
      </c>
      <c r="C3" s="10">
        <v>5</v>
      </c>
      <c r="D3" s="10">
        <v>9</v>
      </c>
      <c r="E3" s="10">
        <v>12</v>
      </c>
      <c r="F3" s="11">
        <v>17</v>
      </c>
      <c r="G3" s="11">
        <v>27</v>
      </c>
      <c r="H3" s="26" t="s">
        <v>344</v>
      </c>
      <c r="I3" s="26"/>
      <c r="J3" s="26"/>
      <c r="K3" s="26" t="s">
        <v>345</v>
      </c>
      <c r="L3" s="26">
        <v>1</v>
      </c>
      <c r="M3" s="26">
        <v>80</v>
      </c>
      <c r="N3" s="48"/>
      <c r="O3" s="27">
        <v>219</v>
      </c>
      <c r="P3" s="17">
        <f aca="true" t="shared" si="0" ref="P3:P15">(B3+C3+D3+E3)/4</f>
        <v>7</v>
      </c>
    </row>
    <row r="4" spans="1:16" ht="15" customHeight="1">
      <c r="A4" s="25" t="s">
        <v>346</v>
      </c>
      <c r="B4" s="10">
        <v>3</v>
      </c>
      <c r="C4" s="10">
        <v>8</v>
      </c>
      <c r="D4" s="10">
        <v>12</v>
      </c>
      <c r="E4" s="10">
        <v>17</v>
      </c>
      <c r="F4" s="11">
        <v>19</v>
      </c>
      <c r="G4" s="11">
        <v>29</v>
      </c>
      <c r="H4" s="26" t="s">
        <v>347</v>
      </c>
      <c r="I4" s="26"/>
      <c r="J4" s="26" t="s">
        <v>348</v>
      </c>
      <c r="K4" s="26"/>
      <c r="L4" s="26">
        <v>5</v>
      </c>
      <c r="M4" s="26">
        <v>150</v>
      </c>
      <c r="N4" s="48">
        <v>19</v>
      </c>
      <c r="O4" s="27" t="s">
        <v>349</v>
      </c>
      <c r="P4" s="17">
        <f t="shared" si="0"/>
        <v>10</v>
      </c>
    </row>
    <row r="5" spans="1:16" ht="15" customHeight="1">
      <c r="A5" s="25" t="s">
        <v>350</v>
      </c>
      <c r="B5" s="10">
        <v>4</v>
      </c>
      <c r="C5" s="10">
        <v>9</v>
      </c>
      <c r="D5" s="10">
        <v>16</v>
      </c>
      <c r="E5" s="10">
        <v>21</v>
      </c>
      <c r="F5" s="11">
        <v>27</v>
      </c>
      <c r="G5" s="11">
        <v>32</v>
      </c>
      <c r="H5" s="26" t="s">
        <v>351</v>
      </c>
      <c r="I5" s="26"/>
      <c r="J5" s="26"/>
      <c r="K5" s="26" t="s">
        <v>352</v>
      </c>
      <c r="L5" s="26">
        <v>7</v>
      </c>
      <c r="M5" s="26">
        <v>250</v>
      </c>
      <c r="N5" s="48"/>
      <c r="O5" s="27">
        <v>2018</v>
      </c>
      <c r="P5" s="17">
        <f t="shared" si="0"/>
        <v>12.5</v>
      </c>
    </row>
    <row r="6" spans="1:16" ht="15" customHeight="1">
      <c r="A6" s="25" t="s">
        <v>353</v>
      </c>
      <c r="B6" s="10">
        <v>1</v>
      </c>
      <c r="C6" s="10">
        <v>6</v>
      </c>
      <c r="D6" s="10">
        <v>25</v>
      </c>
      <c r="E6" s="10">
        <v>30</v>
      </c>
      <c r="F6" s="11">
        <v>25</v>
      </c>
      <c r="G6" s="11">
        <v>35</v>
      </c>
      <c r="H6" s="26" t="s">
        <v>354</v>
      </c>
      <c r="I6" s="26"/>
      <c r="J6" s="26" t="s">
        <v>355</v>
      </c>
      <c r="K6" s="26"/>
      <c r="L6" s="26">
        <v>10</v>
      </c>
      <c r="M6" s="26">
        <v>400</v>
      </c>
      <c r="N6" s="48"/>
      <c r="O6" s="27">
        <v>2846</v>
      </c>
      <c r="P6" s="17">
        <f t="shared" si="0"/>
        <v>15.5</v>
      </c>
    </row>
    <row r="7" spans="1:16" ht="15" customHeight="1">
      <c r="A7" s="25" t="s">
        <v>356</v>
      </c>
      <c r="B7" s="10">
        <v>7</v>
      </c>
      <c r="C7" s="10">
        <v>17</v>
      </c>
      <c r="D7" s="10">
        <v>21</v>
      </c>
      <c r="E7" s="10">
        <v>31</v>
      </c>
      <c r="F7" s="11">
        <v>26</v>
      </c>
      <c r="G7" s="11">
        <v>36</v>
      </c>
      <c r="H7" s="26" t="s">
        <v>357</v>
      </c>
      <c r="I7" s="26"/>
      <c r="J7" s="26"/>
      <c r="K7" s="26" t="s">
        <v>358</v>
      </c>
      <c r="L7" s="26">
        <v>13</v>
      </c>
      <c r="M7" s="26">
        <v>550</v>
      </c>
      <c r="N7" s="48"/>
      <c r="O7" s="27">
        <v>2016</v>
      </c>
      <c r="P7" s="17">
        <f t="shared" si="0"/>
        <v>19</v>
      </c>
    </row>
    <row r="8" spans="1:16" ht="15" customHeight="1">
      <c r="A8" s="25" t="s">
        <v>359</v>
      </c>
      <c r="B8" s="10">
        <v>8</v>
      </c>
      <c r="C8" s="10">
        <v>12</v>
      </c>
      <c r="D8" s="10">
        <v>30</v>
      </c>
      <c r="E8" s="10">
        <v>34</v>
      </c>
      <c r="F8" s="11">
        <v>27</v>
      </c>
      <c r="G8" s="11">
        <v>37</v>
      </c>
      <c r="H8" s="26" t="s">
        <v>360</v>
      </c>
      <c r="I8" s="26"/>
      <c r="J8" s="26" t="s">
        <v>361</v>
      </c>
      <c r="K8" s="26"/>
      <c r="L8" s="26">
        <v>16</v>
      </c>
      <c r="M8" s="26">
        <v>700</v>
      </c>
      <c r="N8" s="48"/>
      <c r="O8" s="27">
        <v>2013</v>
      </c>
      <c r="P8" s="17">
        <f t="shared" si="0"/>
        <v>21</v>
      </c>
    </row>
    <row r="9" spans="1:16" ht="15" customHeight="1">
      <c r="A9" s="25" t="s">
        <v>362</v>
      </c>
      <c r="B9" s="10">
        <v>20</v>
      </c>
      <c r="C9" s="10">
        <v>21</v>
      </c>
      <c r="D9" s="10">
        <v>24</v>
      </c>
      <c r="E9" s="10">
        <v>27</v>
      </c>
      <c r="F9" s="11">
        <v>28</v>
      </c>
      <c r="G9" s="11">
        <v>38</v>
      </c>
      <c r="H9" s="26" t="s">
        <v>363</v>
      </c>
      <c r="I9" s="26"/>
      <c r="J9" s="26"/>
      <c r="K9" s="26" t="s">
        <v>364</v>
      </c>
      <c r="L9" s="26">
        <v>19</v>
      </c>
      <c r="M9" s="26">
        <v>850</v>
      </c>
      <c r="N9" s="48"/>
      <c r="O9" s="27">
        <v>2015</v>
      </c>
      <c r="P9" s="17">
        <f t="shared" si="0"/>
        <v>23</v>
      </c>
    </row>
    <row r="10" spans="1:16" ht="15" customHeight="1">
      <c r="A10" s="25" t="s">
        <v>365</v>
      </c>
      <c r="B10" s="10">
        <v>9</v>
      </c>
      <c r="C10" s="10">
        <v>12</v>
      </c>
      <c r="D10" s="10">
        <v>38</v>
      </c>
      <c r="E10" s="10">
        <v>41</v>
      </c>
      <c r="F10" s="11">
        <v>31</v>
      </c>
      <c r="G10" s="11">
        <v>41</v>
      </c>
      <c r="H10" s="26" t="s">
        <v>366</v>
      </c>
      <c r="I10" s="26"/>
      <c r="J10" s="26" t="s">
        <v>367</v>
      </c>
      <c r="K10" s="26"/>
      <c r="L10" s="26">
        <v>22</v>
      </c>
      <c r="M10" s="26">
        <v>1000</v>
      </c>
      <c r="N10" s="48">
        <v>58</v>
      </c>
      <c r="O10" s="27">
        <v>1603</v>
      </c>
      <c r="P10" s="17">
        <f t="shared" si="0"/>
        <v>25</v>
      </c>
    </row>
    <row r="11" spans="1:16" ht="15" customHeight="1">
      <c r="A11" s="25" t="s">
        <v>368</v>
      </c>
      <c r="B11" s="10">
        <v>14</v>
      </c>
      <c r="C11" s="10">
        <v>17</v>
      </c>
      <c r="D11" s="10">
        <v>39</v>
      </c>
      <c r="E11" s="10">
        <v>42</v>
      </c>
      <c r="F11" s="11">
        <v>37</v>
      </c>
      <c r="G11" s="11">
        <v>47</v>
      </c>
      <c r="H11" s="26" t="s">
        <v>369</v>
      </c>
      <c r="I11" s="26"/>
      <c r="J11" s="26"/>
      <c r="K11" s="26" t="s">
        <v>370</v>
      </c>
      <c r="L11" s="26">
        <v>26</v>
      </c>
      <c r="M11" s="26">
        <v>1250</v>
      </c>
      <c r="N11" s="48"/>
      <c r="O11" s="27">
        <v>1602</v>
      </c>
      <c r="P11" s="17">
        <f t="shared" si="0"/>
        <v>28</v>
      </c>
    </row>
    <row r="12" spans="1:16" ht="15" customHeight="1">
      <c r="A12" s="25" t="s">
        <v>371</v>
      </c>
      <c r="B12" s="10">
        <v>16</v>
      </c>
      <c r="C12" s="10">
        <v>19</v>
      </c>
      <c r="D12" s="10">
        <v>43</v>
      </c>
      <c r="E12" s="10">
        <v>46</v>
      </c>
      <c r="F12" s="11">
        <v>43</v>
      </c>
      <c r="G12" s="11">
        <v>53</v>
      </c>
      <c r="H12" s="26" t="s">
        <v>372</v>
      </c>
      <c r="I12" s="26"/>
      <c r="J12" s="26" t="s">
        <v>373</v>
      </c>
      <c r="K12" s="26"/>
      <c r="L12" s="26">
        <v>29</v>
      </c>
      <c r="M12" s="26">
        <v>1500</v>
      </c>
      <c r="N12" s="48"/>
      <c r="O12" s="27">
        <v>2011</v>
      </c>
      <c r="P12" s="17">
        <f t="shared" si="0"/>
        <v>31</v>
      </c>
    </row>
    <row r="13" spans="1:16" ht="15" customHeight="1">
      <c r="A13" s="25" t="s">
        <v>374</v>
      </c>
      <c r="B13" s="10">
        <v>13</v>
      </c>
      <c r="C13" s="10">
        <v>16</v>
      </c>
      <c r="D13" s="10">
        <v>52</v>
      </c>
      <c r="E13" s="10">
        <v>55</v>
      </c>
      <c r="F13" s="11">
        <v>46</v>
      </c>
      <c r="G13" s="11">
        <v>56</v>
      </c>
      <c r="H13" s="26" t="s">
        <v>375</v>
      </c>
      <c r="I13" s="26"/>
      <c r="J13" s="26" t="s">
        <v>376</v>
      </c>
      <c r="K13" s="26"/>
      <c r="L13" s="26">
        <v>44</v>
      </c>
      <c r="M13" s="26">
        <v>2500</v>
      </c>
      <c r="N13" s="48"/>
      <c r="O13" s="27">
        <v>2017</v>
      </c>
      <c r="P13" s="17">
        <f t="shared" si="0"/>
        <v>34</v>
      </c>
    </row>
    <row r="14" spans="1:16" ht="15" customHeight="1">
      <c r="A14" s="25" t="s">
        <v>377</v>
      </c>
      <c r="B14" s="10">
        <v>29</v>
      </c>
      <c r="C14" s="10">
        <v>32</v>
      </c>
      <c r="D14" s="10">
        <v>42</v>
      </c>
      <c r="E14" s="10">
        <v>45</v>
      </c>
      <c r="F14" s="11">
        <v>50</v>
      </c>
      <c r="G14" s="11">
        <v>60</v>
      </c>
      <c r="H14" s="26" t="s">
        <v>378</v>
      </c>
      <c r="I14" s="26"/>
      <c r="J14" s="26" t="s">
        <v>379</v>
      </c>
      <c r="K14" s="26"/>
      <c r="L14" s="26">
        <v>62</v>
      </c>
      <c r="M14" s="26">
        <v>3000</v>
      </c>
      <c r="N14" s="48">
        <v>2041</v>
      </c>
      <c r="O14" s="27">
        <v>71</v>
      </c>
      <c r="P14" s="17">
        <f t="shared" si="0"/>
        <v>37</v>
      </c>
    </row>
    <row r="15" spans="1:16" ht="15" customHeight="1">
      <c r="A15" s="25" t="s">
        <v>380</v>
      </c>
      <c r="B15" s="10">
        <v>18</v>
      </c>
      <c r="C15" s="10">
        <v>23</v>
      </c>
      <c r="D15" s="10">
        <v>57</v>
      </c>
      <c r="E15" s="10">
        <v>62</v>
      </c>
      <c r="F15" s="11">
        <v>55</v>
      </c>
      <c r="G15" s="11">
        <v>65</v>
      </c>
      <c r="H15" s="26" t="s">
        <v>373</v>
      </c>
      <c r="I15" s="26"/>
      <c r="J15" s="26" t="s">
        <v>381</v>
      </c>
      <c r="K15" s="26"/>
      <c r="L15" s="26">
        <v>40</v>
      </c>
      <c r="M15" s="26">
        <v>4500</v>
      </c>
      <c r="N15" s="33">
        <f>'uID''s'!G378</f>
        <v>2180</v>
      </c>
      <c r="O15" s="27">
        <v>2012</v>
      </c>
      <c r="P15" s="17">
        <f t="shared" si="0"/>
        <v>40</v>
      </c>
    </row>
    <row r="16" spans="1:15" ht="14.25" customHeight="1">
      <c r="A16" s="20"/>
      <c r="B16" s="62"/>
      <c r="C16" s="62"/>
      <c r="D16" s="21"/>
      <c r="E16" s="21"/>
      <c r="F16" s="43"/>
      <c r="G16" s="51"/>
      <c r="H16" s="22"/>
      <c r="I16" s="22"/>
      <c r="J16" s="22"/>
      <c r="K16" s="22"/>
      <c r="L16" s="22"/>
      <c r="M16" s="22"/>
      <c r="N16" s="47"/>
      <c r="O16" s="17"/>
    </row>
    <row r="17" spans="1:15" ht="15" customHeight="1">
      <c r="A17" s="20" t="s">
        <v>382</v>
      </c>
      <c r="B17" s="21"/>
      <c r="C17" s="21"/>
      <c r="D17" s="21"/>
      <c r="E17" s="21"/>
      <c r="F17" s="43"/>
      <c r="G17" s="51"/>
      <c r="H17" s="6" t="s">
        <v>383</v>
      </c>
      <c r="I17" s="6" t="s">
        <v>225</v>
      </c>
      <c r="J17" s="6" t="s">
        <v>384</v>
      </c>
      <c r="K17" s="6" t="s">
        <v>226</v>
      </c>
      <c r="L17" s="22"/>
      <c r="M17" s="22"/>
      <c r="N17" s="47"/>
      <c r="O17" s="17"/>
    </row>
    <row r="18" spans="1:16" ht="15" customHeight="1">
      <c r="A18" s="25" t="s">
        <v>385</v>
      </c>
      <c r="B18" s="10"/>
      <c r="C18" s="10"/>
      <c r="D18" s="10"/>
      <c r="E18" s="10"/>
      <c r="F18" s="11">
        <v>20</v>
      </c>
      <c r="G18" s="11">
        <v>25</v>
      </c>
      <c r="H18" s="26">
        <v>25</v>
      </c>
      <c r="I18" s="26">
        <v>30</v>
      </c>
      <c r="J18" s="26">
        <v>10</v>
      </c>
      <c r="K18" s="26">
        <v>15</v>
      </c>
      <c r="L18" s="26">
        <v>2</v>
      </c>
      <c r="M18" s="26">
        <v>100</v>
      </c>
      <c r="N18" s="48">
        <f>'uID''s'!G415</f>
        <v>2217</v>
      </c>
      <c r="O18" s="27">
        <v>1851</v>
      </c>
      <c r="P18" s="17">
        <f aca="true" t="shared" si="1" ref="P18:P24">(B18+C18+D18+E18)/4</f>
        <v>0</v>
      </c>
    </row>
    <row r="19" spans="1:16" ht="15" customHeight="1">
      <c r="A19" s="32" t="s">
        <v>386</v>
      </c>
      <c r="B19" s="10"/>
      <c r="C19" s="10"/>
      <c r="D19" s="10"/>
      <c r="E19" s="10"/>
      <c r="F19" s="11">
        <v>25</v>
      </c>
      <c r="G19" s="11">
        <v>30</v>
      </c>
      <c r="H19" s="26">
        <v>55</v>
      </c>
      <c r="I19" s="26">
        <v>60</v>
      </c>
      <c r="J19" s="26">
        <v>25</v>
      </c>
      <c r="K19" s="26">
        <v>30</v>
      </c>
      <c r="L19" s="26">
        <v>7</v>
      </c>
      <c r="M19" s="26">
        <v>200</v>
      </c>
      <c r="N19" s="48"/>
      <c r="O19" s="27">
        <v>1554</v>
      </c>
      <c r="P19" s="17">
        <f t="shared" si="1"/>
        <v>0</v>
      </c>
    </row>
    <row r="20" spans="1:16" ht="15" customHeight="1">
      <c r="A20" s="25" t="s">
        <v>387</v>
      </c>
      <c r="B20" s="10"/>
      <c r="C20" s="10"/>
      <c r="D20" s="10"/>
      <c r="E20" s="10"/>
      <c r="F20" s="11">
        <v>28</v>
      </c>
      <c r="G20" s="11">
        <v>33</v>
      </c>
      <c r="H20" s="26">
        <v>95</v>
      </c>
      <c r="I20" s="26">
        <v>100</v>
      </c>
      <c r="J20" s="26">
        <v>40</v>
      </c>
      <c r="K20" s="26">
        <v>45</v>
      </c>
      <c r="L20" s="26">
        <v>13</v>
      </c>
      <c r="M20" s="26">
        <v>400</v>
      </c>
      <c r="N20" s="48"/>
      <c r="O20" s="27">
        <v>1852</v>
      </c>
      <c r="P20" s="17">
        <f t="shared" si="1"/>
        <v>0</v>
      </c>
    </row>
    <row r="21" spans="1:16" ht="15" customHeight="1">
      <c r="A21" s="32" t="s">
        <v>388</v>
      </c>
      <c r="B21" s="10"/>
      <c r="C21" s="10"/>
      <c r="D21" s="10"/>
      <c r="E21" s="10"/>
      <c r="F21" s="11">
        <v>31</v>
      </c>
      <c r="G21" s="11">
        <v>36</v>
      </c>
      <c r="H21" s="26">
        <v>135</v>
      </c>
      <c r="I21" s="26">
        <v>140</v>
      </c>
      <c r="J21" s="26">
        <v>55</v>
      </c>
      <c r="K21" s="26">
        <v>60</v>
      </c>
      <c r="L21" s="26">
        <v>19</v>
      </c>
      <c r="M21" s="26">
        <v>600</v>
      </c>
      <c r="N21" s="48" t="s">
        <v>94</v>
      </c>
      <c r="O21" s="27">
        <v>1853</v>
      </c>
      <c r="P21" s="17">
        <f t="shared" si="1"/>
        <v>0</v>
      </c>
    </row>
    <row r="22" spans="1:17" ht="15" customHeight="1">
      <c r="A22" s="25" t="s">
        <v>389</v>
      </c>
      <c r="B22" s="10"/>
      <c r="C22" s="10"/>
      <c r="D22" s="10"/>
      <c r="E22" s="10"/>
      <c r="F22" s="11">
        <v>33</v>
      </c>
      <c r="G22" s="11">
        <v>38</v>
      </c>
      <c r="H22" s="26">
        <v>175</v>
      </c>
      <c r="I22" s="26">
        <v>180</v>
      </c>
      <c r="J22" s="26">
        <v>70</v>
      </c>
      <c r="K22" s="26">
        <v>75</v>
      </c>
      <c r="L22" s="26">
        <v>25</v>
      </c>
      <c r="M22" s="26">
        <v>800</v>
      </c>
      <c r="N22" s="48"/>
      <c r="O22" s="27">
        <v>699</v>
      </c>
      <c r="P22" s="17">
        <f t="shared" si="1"/>
        <v>0</v>
      </c>
      <c r="Q22" s="4" t="s">
        <v>390</v>
      </c>
    </row>
    <row r="23" spans="1:16" ht="15" customHeight="1">
      <c r="A23" s="25" t="s">
        <v>391</v>
      </c>
      <c r="B23" s="10"/>
      <c r="C23" s="10"/>
      <c r="D23" s="10"/>
      <c r="E23" s="10"/>
      <c r="F23" s="11">
        <v>35</v>
      </c>
      <c r="G23" s="11">
        <v>40</v>
      </c>
      <c r="H23" s="26">
        <v>215</v>
      </c>
      <c r="I23" s="26">
        <v>220</v>
      </c>
      <c r="J23" s="26">
        <v>77</v>
      </c>
      <c r="K23" s="26">
        <v>82</v>
      </c>
      <c r="L23" s="26">
        <v>31</v>
      </c>
      <c r="M23" s="26">
        <v>1000</v>
      </c>
      <c r="N23" s="33">
        <f>'uID''s'!G324</f>
        <v>2126</v>
      </c>
      <c r="O23" s="27">
        <v>571</v>
      </c>
      <c r="P23" s="17">
        <f t="shared" si="1"/>
        <v>0</v>
      </c>
    </row>
    <row r="24" spans="1:16" ht="15" customHeight="1">
      <c r="A24" s="25" t="s">
        <v>392</v>
      </c>
      <c r="B24" s="10"/>
      <c r="C24" s="10"/>
      <c r="D24" s="10"/>
      <c r="E24" s="10"/>
      <c r="F24" s="11">
        <v>45</v>
      </c>
      <c r="G24" s="11">
        <v>60</v>
      </c>
      <c r="H24" s="26">
        <v>240</v>
      </c>
      <c r="I24" s="26">
        <v>245</v>
      </c>
      <c r="J24" s="26">
        <v>84</v>
      </c>
      <c r="K24" s="26">
        <v>89</v>
      </c>
      <c r="L24" s="26">
        <v>63</v>
      </c>
      <c r="M24" s="26">
        <v>1500</v>
      </c>
      <c r="N24" s="48">
        <f>'uID''s'!G78</f>
        <v>76</v>
      </c>
      <c r="O24" s="27">
        <v>1859</v>
      </c>
      <c r="P24" s="17">
        <f t="shared" si="1"/>
        <v>0</v>
      </c>
    </row>
    <row r="25" ht="14.25" customHeight="1">
      <c r="N25" s="47"/>
    </row>
    <row r="26" spans="1:14" ht="15" customHeight="1">
      <c r="A26" s="20" t="s">
        <v>393</v>
      </c>
      <c r="B26" s="20" t="s">
        <v>394</v>
      </c>
      <c r="H26" s="6" t="s">
        <v>149</v>
      </c>
      <c r="I26" s="6" t="s">
        <v>225</v>
      </c>
      <c r="J26" s="6" t="s">
        <v>63</v>
      </c>
      <c r="K26" s="6" t="s">
        <v>226</v>
      </c>
      <c r="N26" s="47"/>
    </row>
    <row r="27" spans="1:16" ht="15" customHeight="1">
      <c r="A27" s="32" t="s">
        <v>395</v>
      </c>
      <c r="B27" s="10"/>
      <c r="C27" s="10"/>
      <c r="D27" s="10"/>
      <c r="E27" s="10"/>
      <c r="F27" s="11">
        <v>20</v>
      </c>
      <c r="G27" s="11">
        <v>25</v>
      </c>
      <c r="H27" s="26">
        <v>24</v>
      </c>
      <c r="I27" s="26">
        <v>25</v>
      </c>
      <c r="J27" s="26">
        <v>14</v>
      </c>
      <c r="K27" s="26">
        <v>15</v>
      </c>
      <c r="L27" s="26">
        <v>2</v>
      </c>
      <c r="M27" s="26">
        <v>100</v>
      </c>
      <c r="N27" s="48">
        <f>'uID''s'!G416</f>
        <v>2218</v>
      </c>
      <c r="O27" s="27">
        <v>576</v>
      </c>
      <c r="P27" s="31"/>
    </row>
    <row r="28" spans="1:16" ht="15" customHeight="1">
      <c r="A28" s="32" t="s">
        <v>396</v>
      </c>
      <c r="B28" s="10"/>
      <c r="C28" s="10"/>
      <c r="D28" s="10"/>
      <c r="E28" s="10"/>
      <c r="F28" s="11">
        <v>25</v>
      </c>
      <c r="G28" s="11">
        <v>30</v>
      </c>
      <c r="H28" s="26">
        <v>58</v>
      </c>
      <c r="I28" s="26">
        <v>60</v>
      </c>
      <c r="J28" s="26">
        <v>23</v>
      </c>
      <c r="K28" s="26">
        <v>25</v>
      </c>
      <c r="L28" s="26">
        <v>7</v>
      </c>
      <c r="M28" s="26">
        <v>200</v>
      </c>
      <c r="N28" s="48"/>
      <c r="O28" s="27">
        <v>681</v>
      </c>
      <c r="P28" s="31"/>
    </row>
    <row r="29" spans="1:16" ht="15" customHeight="1">
      <c r="A29" s="32" t="s">
        <v>397</v>
      </c>
      <c r="B29" s="10"/>
      <c r="C29" s="10"/>
      <c r="D29" s="10"/>
      <c r="E29" s="10"/>
      <c r="F29" s="11">
        <v>28</v>
      </c>
      <c r="G29" s="11">
        <v>33</v>
      </c>
      <c r="H29" s="26">
        <v>97</v>
      </c>
      <c r="I29" s="26">
        <v>100</v>
      </c>
      <c r="J29" s="26">
        <v>37</v>
      </c>
      <c r="K29" s="26">
        <v>40</v>
      </c>
      <c r="L29" s="26">
        <v>13</v>
      </c>
      <c r="M29" s="26">
        <v>400</v>
      </c>
      <c r="N29" s="48"/>
      <c r="O29" s="27">
        <v>1860</v>
      </c>
      <c r="P29" s="31"/>
    </row>
    <row r="30" spans="1:16" ht="15" customHeight="1">
      <c r="A30" s="32" t="s">
        <v>398</v>
      </c>
      <c r="B30" s="10"/>
      <c r="C30" s="10"/>
      <c r="D30" s="10"/>
      <c r="E30" s="10"/>
      <c r="F30" s="11">
        <v>31</v>
      </c>
      <c r="G30" s="11">
        <v>36</v>
      </c>
      <c r="H30" s="26">
        <v>136</v>
      </c>
      <c r="I30" s="26">
        <v>140</v>
      </c>
      <c r="J30" s="26">
        <v>56</v>
      </c>
      <c r="K30" s="26">
        <v>60</v>
      </c>
      <c r="L30" s="26">
        <v>19</v>
      </c>
      <c r="M30" s="26">
        <v>600</v>
      </c>
      <c r="N30" s="48" t="s">
        <v>94</v>
      </c>
      <c r="O30" s="27">
        <v>682</v>
      </c>
      <c r="P30" s="31"/>
    </row>
    <row r="31" spans="1:16" ht="15" customHeight="1">
      <c r="A31" s="32" t="s">
        <v>399</v>
      </c>
      <c r="B31" s="10"/>
      <c r="C31" s="10"/>
      <c r="D31" s="10"/>
      <c r="E31" s="10"/>
      <c r="F31" s="11">
        <v>33</v>
      </c>
      <c r="G31" s="11">
        <v>38</v>
      </c>
      <c r="H31" s="26">
        <v>176</v>
      </c>
      <c r="I31" s="26">
        <v>180</v>
      </c>
      <c r="J31" s="26">
        <v>76</v>
      </c>
      <c r="K31" s="26">
        <v>80</v>
      </c>
      <c r="L31" s="26">
        <v>25</v>
      </c>
      <c r="M31" s="26">
        <v>800</v>
      </c>
      <c r="N31" s="48"/>
      <c r="O31" s="27">
        <v>572</v>
      </c>
      <c r="P31" s="31"/>
    </row>
    <row r="32" spans="1:16" ht="15" customHeight="1">
      <c r="A32" s="32" t="s">
        <v>400</v>
      </c>
      <c r="B32" s="10"/>
      <c r="C32" s="10"/>
      <c r="D32" s="10"/>
      <c r="E32" s="10"/>
      <c r="F32" s="11">
        <v>35</v>
      </c>
      <c r="G32" s="11">
        <v>40</v>
      </c>
      <c r="H32" s="26">
        <v>215</v>
      </c>
      <c r="I32" s="26">
        <v>220</v>
      </c>
      <c r="J32" s="26">
        <v>95</v>
      </c>
      <c r="K32" s="26">
        <v>100</v>
      </c>
      <c r="L32" s="26">
        <v>36</v>
      </c>
      <c r="M32" s="26">
        <v>1000</v>
      </c>
      <c r="N32" s="48"/>
      <c r="O32" s="27">
        <v>1243</v>
      </c>
      <c r="P32" s="31"/>
    </row>
    <row r="33" spans="1:16" ht="15" customHeight="1">
      <c r="A33" s="32" t="s">
        <v>401</v>
      </c>
      <c r="B33" s="10"/>
      <c r="C33" s="10"/>
      <c r="D33" s="10"/>
      <c r="E33" s="10"/>
      <c r="F33" s="11">
        <v>36</v>
      </c>
      <c r="G33" s="11">
        <v>45</v>
      </c>
      <c r="H33" s="26">
        <v>240</v>
      </c>
      <c r="I33" s="26">
        <v>245</v>
      </c>
      <c r="J33" s="26">
        <v>115</v>
      </c>
      <c r="K33" s="26">
        <v>120</v>
      </c>
      <c r="L33" s="26">
        <v>51</v>
      </c>
      <c r="M33" s="26">
        <v>1300</v>
      </c>
      <c r="N33" s="48">
        <f>'uID''s'!G408</f>
        <v>2210</v>
      </c>
      <c r="O33" s="27">
        <v>-20</v>
      </c>
      <c r="P33" s="31"/>
    </row>
    <row r="34" ht="14.25" customHeight="1">
      <c r="N34" s="47"/>
    </row>
    <row r="35" spans="1:14" ht="15" customHeight="1">
      <c r="A35" s="20" t="s">
        <v>402</v>
      </c>
      <c r="B35" s="20" t="s">
        <v>403</v>
      </c>
      <c r="H35" s="6" t="s">
        <v>149</v>
      </c>
      <c r="I35" s="6" t="s">
        <v>225</v>
      </c>
      <c r="J35" s="6" t="s">
        <v>63</v>
      </c>
      <c r="K35" s="6" t="s">
        <v>226</v>
      </c>
      <c r="N35" s="47"/>
    </row>
    <row r="36" spans="1:15" ht="15" customHeight="1">
      <c r="A36" s="25" t="s">
        <v>404</v>
      </c>
      <c r="B36" s="10"/>
      <c r="C36" s="10"/>
      <c r="D36" s="10"/>
      <c r="E36" s="10"/>
      <c r="F36" s="11">
        <v>20</v>
      </c>
      <c r="G36" s="11">
        <v>25</v>
      </c>
      <c r="H36" s="26">
        <v>24</v>
      </c>
      <c r="I36" s="26">
        <v>25</v>
      </c>
      <c r="J36" s="26">
        <v>14</v>
      </c>
      <c r="K36" s="26">
        <v>15</v>
      </c>
      <c r="L36" s="26">
        <v>2</v>
      </c>
      <c r="M36" s="26">
        <v>100</v>
      </c>
      <c r="N36" s="48">
        <v>80</v>
      </c>
      <c r="O36" s="27">
        <v>1632</v>
      </c>
    </row>
    <row r="37" spans="1:15" ht="15" customHeight="1">
      <c r="A37" s="25" t="s">
        <v>405</v>
      </c>
      <c r="B37" s="10"/>
      <c r="C37" s="10"/>
      <c r="D37" s="10"/>
      <c r="E37" s="10"/>
      <c r="F37" s="11">
        <v>25</v>
      </c>
      <c r="G37" s="11">
        <v>30</v>
      </c>
      <c r="H37" s="26">
        <v>58</v>
      </c>
      <c r="I37" s="26">
        <v>60</v>
      </c>
      <c r="J37" s="26">
        <v>23</v>
      </c>
      <c r="K37" s="26">
        <v>25</v>
      </c>
      <c r="L37" s="26">
        <v>7</v>
      </c>
      <c r="M37" s="26">
        <v>200</v>
      </c>
      <c r="N37" s="48"/>
      <c r="O37" s="27">
        <v>1631</v>
      </c>
    </row>
    <row r="38" spans="1:15" ht="15" customHeight="1">
      <c r="A38" s="25" t="s">
        <v>406</v>
      </c>
      <c r="B38" s="10"/>
      <c r="C38" s="10"/>
      <c r="D38" s="10"/>
      <c r="E38" s="10"/>
      <c r="F38" s="11">
        <v>28</v>
      </c>
      <c r="G38" s="11">
        <v>33</v>
      </c>
      <c r="H38" s="26">
        <v>97</v>
      </c>
      <c r="I38" s="26">
        <v>100</v>
      </c>
      <c r="J38" s="26">
        <v>37</v>
      </c>
      <c r="K38" s="26">
        <v>40</v>
      </c>
      <c r="L38" s="26">
        <v>13</v>
      </c>
      <c r="M38" s="26">
        <v>400</v>
      </c>
      <c r="N38" s="48"/>
      <c r="O38" s="27">
        <v>1635</v>
      </c>
    </row>
    <row r="39" spans="1:15" ht="15" customHeight="1">
      <c r="A39" s="25" t="s">
        <v>407</v>
      </c>
      <c r="B39" s="10"/>
      <c r="C39" s="10"/>
      <c r="D39" s="10"/>
      <c r="E39" s="10"/>
      <c r="F39" s="11">
        <v>31</v>
      </c>
      <c r="G39" s="11">
        <v>36</v>
      </c>
      <c r="H39" s="26">
        <v>136</v>
      </c>
      <c r="I39" s="26">
        <v>140</v>
      </c>
      <c r="J39" s="26">
        <v>56</v>
      </c>
      <c r="K39" s="26">
        <v>60</v>
      </c>
      <c r="L39" s="26">
        <v>19</v>
      </c>
      <c r="M39" s="26">
        <v>600</v>
      </c>
      <c r="N39" s="48">
        <f>'uID''s'!G257</f>
        <v>2059</v>
      </c>
      <c r="O39" s="27">
        <v>1630</v>
      </c>
    </row>
    <row r="40" spans="1:15" ht="15" customHeight="1">
      <c r="A40" s="25" t="s">
        <v>408</v>
      </c>
      <c r="B40" s="10"/>
      <c r="C40" s="10"/>
      <c r="D40" s="10"/>
      <c r="E40" s="10"/>
      <c r="F40" s="11">
        <v>33</v>
      </c>
      <c r="G40" s="11">
        <v>38</v>
      </c>
      <c r="H40" s="26">
        <v>176</v>
      </c>
      <c r="I40" s="26">
        <v>180</v>
      </c>
      <c r="J40" s="26">
        <v>76</v>
      </c>
      <c r="K40" s="26">
        <v>80</v>
      </c>
      <c r="L40" s="26">
        <v>25</v>
      </c>
      <c r="M40" s="26">
        <v>800</v>
      </c>
      <c r="N40" s="48"/>
      <c r="O40" s="27">
        <v>1633</v>
      </c>
    </row>
    <row r="41" spans="1:15" ht="15" customHeight="1">
      <c r="A41" s="25" t="s">
        <v>409</v>
      </c>
      <c r="B41" s="10"/>
      <c r="C41" s="10"/>
      <c r="D41" s="10"/>
      <c r="E41" s="10"/>
      <c r="F41" s="11">
        <v>35</v>
      </c>
      <c r="G41" s="11">
        <v>40</v>
      </c>
      <c r="H41" s="26">
        <v>215</v>
      </c>
      <c r="I41" s="26">
        <v>220</v>
      </c>
      <c r="J41" s="26">
        <v>95</v>
      </c>
      <c r="K41" s="26">
        <v>100</v>
      </c>
      <c r="L41" s="26">
        <v>36</v>
      </c>
      <c r="M41" s="26">
        <v>1000</v>
      </c>
      <c r="N41" s="48"/>
      <c r="O41" s="27">
        <v>1634</v>
      </c>
    </row>
    <row r="42" spans="1:15" ht="15" customHeight="1">
      <c r="A42" s="25" t="s">
        <v>410</v>
      </c>
      <c r="B42" s="10"/>
      <c r="C42" s="10"/>
      <c r="D42" s="10"/>
      <c r="E42" s="10"/>
      <c r="F42" s="11">
        <v>36</v>
      </c>
      <c r="G42" s="11">
        <v>45</v>
      </c>
      <c r="H42" s="26">
        <v>240</v>
      </c>
      <c r="I42" s="26">
        <v>245</v>
      </c>
      <c r="J42" s="26">
        <v>115</v>
      </c>
      <c r="K42" s="26">
        <v>120</v>
      </c>
      <c r="L42" s="26">
        <v>51</v>
      </c>
      <c r="M42" s="26">
        <v>1300</v>
      </c>
      <c r="N42" s="48" t="s">
        <v>94</v>
      </c>
      <c r="O42" s="27">
        <v>2745</v>
      </c>
    </row>
    <row r="43" ht="14.25" customHeight="1">
      <c r="N43" s="47"/>
    </row>
    <row r="44" spans="1:14" ht="15" customHeight="1">
      <c r="A44" s="20" t="s">
        <v>411</v>
      </c>
      <c r="H44" s="6" t="s">
        <v>149</v>
      </c>
      <c r="I44" s="6" t="s">
        <v>225</v>
      </c>
      <c r="J44" s="6" t="s">
        <v>63</v>
      </c>
      <c r="K44" s="6" t="s">
        <v>226</v>
      </c>
      <c r="N44" s="47"/>
    </row>
    <row r="45" spans="1:15" ht="15" customHeight="1">
      <c r="A45" s="25" t="s">
        <v>412</v>
      </c>
      <c r="B45" s="10"/>
      <c r="C45" s="10"/>
      <c r="D45" s="10"/>
      <c r="E45" s="10"/>
      <c r="F45" s="11">
        <v>20</v>
      </c>
      <c r="G45" s="11">
        <v>25</v>
      </c>
      <c r="H45" s="26">
        <v>24</v>
      </c>
      <c r="I45" s="26">
        <v>25</v>
      </c>
      <c r="J45" s="26">
        <v>14</v>
      </c>
      <c r="K45" s="26">
        <v>15</v>
      </c>
      <c r="L45" s="26">
        <v>2</v>
      </c>
      <c r="M45" s="26">
        <v>100</v>
      </c>
      <c r="N45" s="48">
        <v>80</v>
      </c>
      <c r="O45" s="27">
        <v>1857</v>
      </c>
    </row>
    <row r="46" spans="1:15" ht="15" customHeight="1">
      <c r="A46" s="25" t="s">
        <v>413</v>
      </c>
      <c r="B46" s="10"/>
      <c r="C46" s="10"/>
      <c r="D46" s="10"/>
      <c r="E46" s="10"/>
      <c r="F46" s="11">
        <v>25</v>
      </c>
      <c r="G46" s="11">
        <v>30</v>
      </c>
      <c r="H46" s="26">
        <v>58</v>
      </c>
      <c r="I46" s="26">
        <v>60</v>
      </c>
      <c r="J46" s="26">
        <v>23</v>
      </c>
      <c r="K46" s="26">
        <v>25</v>
      </c>
      <c r="L46" s="26">
        <v>7</v>
      </c>
      <c r="M46" s="26">
        <v>200</v>
      </c>
      <c r="N46" s="48"/>
      <c r="O46" s="27">
        <v>1855</v>
      </c>
    </row>
    <row r="47" spans="1:15" ht="15" customHeight="1">
      <c r="A47" s="25" t="s">
        <v>414</v>
      </c>
      <c r="B47" s="10"/>
      <c r="C47" s="10"/>
      <c r="D47" s="10"/>
      <c r="E47" s="10"/>
      <c r="F47" s="11">
        <v>28</v>
      </c>
      <c r="G47" s="11">
        <v>33</v>
      </c>
      <c r="H47" s="26">
        <v>97</v>
      </c>
      <c r="I47" s="26">
        <v>100</v>
      </c>
      <c r="J47" s="26">
        <v>37</v>
      </c>
      <c r="K47" s="26">
        <v>40</v>
      </c>
      <c r="L47" s="26">
        <v>13</v>
      </c>
      <c r="M47" s="26">
        <v>400</v>
      </c>
      <c r="N47" s="48"/>
      <c r="O47" s="27">
        <v>1629</v>
      </c>
    </row>
    <row r="48" spans="1:15" ht="15" customHeight="1">
      <c r="A48" s="25" t="s">
        <v>414</v>
      </c>
      <c r="B48" s="10"/>
      <c r="C48" s="10"/>
      <c r="D48" s="10"/>
      <c r="E48" s="10"/>
      <c r="F48" s="11">
        <v>31</v>
      </c>
      <c r="G48" s="11">
        <v>36</v>
      </c>
      <c r="H48" s="26">
        <v>136</v>
      </c>
      <c r="I48" s="26">
        <v>140</v>
      </c>
      <c r="J48" s="26">
        <v>56</v>
      </c>
      <c r="K48" s="26">
        <v>60</v>
      </c>
      <c r="L48" s="26">
        <v>19</v>
      </c>
      <c r="M48" s="26">
        <v>600</v>
      </c>
      <c r="N48" s="48" t="s">
        <v>94</v>
      </c>
      <c r="O48" s="63">
        <v>1629</v>
      </c>
    </row>
    <row r="49" spans="1:15" ht="15" customHeight="1">
      <c r="A49" s="25" t="s">
        <v>415</v>
      </c>
      <c r="B49" s="10"/>
      <c r="C49" s="10"/>
      <c r="D49" s="10"/>
      <c r="E49" s="10"/>
      <c r="F49" s="11">
        <v>33</v>
      </c>
      <c r="G49" s="11">
        <v>38</v>
      </c>
      <c r="H49" s="26">
        <v>176</v>
      </c>
      <c r="I49" s="26">
        <v>180</v>
      </c>
      <c r="J49" s="26">
        <v>76</v>
      </c>
      <c r="K49" s="26">
        <v>80</v>
      </c>
      <c r="L49" s="26">
        <v>25</v>
      </c>
      <c r="M49" s="26">
        <v>800</v>
      </c>
      <c r="N49" s="48"/>
      <c r="O49" s="27">
        <v>472</v>
      </c>
    </row>
    <row r="50" spans="1:15" ht="15" customHeight="1">
      <c r="A50" s="25" t="s">
        <v>416</v>
      </c>
      <c r="B50" s="10"/>
      <c r="C50" s="10"/>
      <c r="D50" s="10"/>
      <c r="E50" s="10"/>
      <c r="F50" s="11">
        <v>35</v>
      </c>
      <c r="G50" s="11">
        <v>40</v>
      </c>
      <c r="H50" s="26">
        <v>215</v>
      </c>
      <c r="I50" s="26">
        <v>220</v>
      </c>
      <c r="J50" s="26">
        <v>95</v>
      </c>
      <c r="K50" s="26">
        <v>100</v>
      </c>
      <c r="L50" s="26">
        <v>36</v>
      </c>
      <c r="M50" s="26">
        <v>1000</v>
      </c>
      <c r="N50" s="48"/>
      <c r="O50" s="27">
        <v>1856</v>
      </c>
    </row>
    <row r="51" spans="1:15" ht="15" customHeight="1">
      <c r="A51" s="25" t="s">
        <v>417</v>
      </c>
      <c r="B51" s="10"/>
      <c r="C51" s="10"/>
      <c r="D51" s="10"/>
      <c r="E51" s="10"/>
      <c r="F51" s="11">
        <v>36</v>
      </c>
      <c r="G51" s="11">
        <v>45</v>
      </c>
      <c r="H51" s="26">
        <v>240</v>
      </c>
      <c r="I51" s="26">
        <v>245</v>
      </c>
      <c r="J51" s="26">
        <v>115</v>
      </c>
      <c r="K51" s="26">
        <v>120</v>
      </c>
      <c r="L51" s="26">
        <v>51</v>
      </c>
      <c r="M51" s="26">
        <v>1300</v>
      </c>
      <c r="N51" s="48">
        <f>'uID''s'!G409</f>
        <v>2211</v>
      </c>
      <c r="O51" s="27">
        <v>1854</v>
      </c>
    </row>
    <row r="65536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E33" sqref="E33"/>
    </sheetView>
  </sheetViews>
  <sheetFormatPr defaultColWidth="9.140625" defaultRowHeight="15" customHeight="1"/>
  <cols>
    <col min="1" max="1" width="34.421875" style="4" customWidth="1"/>
    <col min="2" max="2" width="13.421875" style="4" customWidth="1"/>
    <col min="3" max="3" width="13.57421875" style="4" customWidth="1"/>
    <col min="4" max="4" width="13.421875" style="4" customWidth="1"/>
    <col min="5" max="5" width="14.421875" style="4" customWidth="1"/>
    <col min="6" max="64" width="8.421875" style="4" customWidth="1"/>
    <col min="65" max="16384" width="8.7109375" style="5" customWidth="1"/>
  </cols>
  <sheetData>
    <row r="1" spans="1:17" ht="1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72</v>
      </c>
      <c r="G1" s="6" t="s">
        <v>73</v>
      </c>
      <c r="H1" s="6" t="s">
        <v>74</v>
      </c>
      <c r="I1" s="6" t="s">
        <v>62</v>
      </c>
      <c r="J1" s="6" t="s">
        <v>75</v>
      </c>
      <c r="K1" s="6" t="s">
        <v>63</v>
      </c>
      <c r="L1" s="6" t="s">
        <v>76</v>
      </c>
      <c r="M1" s="6" t="s">
        <v>77</v>
      </c>
      <c r="N1" s="6" t="s">
        <v>13</v>
      </c>
      <c r="O1" s="6" t="s">
        <v>14</v>
      </c>
      <c r="P1" s="6" t="s">
        <v>16</v>
      </c>
      <c r="Q1" s="6" t="s">
        <v>17</v>
      </c>
    </row>
    <row r="2" spans="1:18" ht="15" customHeight="1">
      <c r="A2" s="25" t="s">
        <v>418</v>
      </c>
      <c r="B2" s="10">
        <v>2</v>
      </c>
      <c r="C2" s="10">
        <v>4</v>
      </c>
      <c r="D2" s="10">
        <v>8</v>
      </c>
      <c r="E2" s="10">
        <v>10</v>
      </c>
      <c r="F2" s="11">
        <v>16</v>
      </c>
      <c r="G2" s="11">
        <v>20</v>
      </c>
      <c r="H2" s="26">
        <v>11</v>
      </c>
      <c r="I2" s="26">
        <v>12</v>
      </c>
      <c r="J2" s="26">
        <v>19</v>
      </c>
      <c r="K2" s="26">
        <v>20</v>
      </c>
      <c r="L2" s="26"/>
      <c r="M2" s="26"/>
      <c r="N2" s="26">
        <v>1</v>
      </c>
      <c r="O2" s="26">
        <v>100</v>
      </c>
      <c r="P2" s="27">
        <v>1749</v>
      </c>
      <c r="Q2" s="28"/>
      <c r="R2" s="29">
        <f aca="true" t="shared" si="0" ref="R2:R14">(B2+C2+D2+E2)/4</f>
        <v>6</v>
      </c>
    </row>
    <row r="3" spans="1:18" ht="15" customHeight="1">
      <c r="A3" s="25" t="s">
        <v>419</v>
      </c>
      <c r="B3" s="10">
        <v>4</v>
      </c>
      <c r="C3" s="10">
        <v>6</v>
      </c>
      <c r="D3" s="10">
        <v>8</v>
      </c>
      <c r="E3" s="10">
        <v>10</v>
      </c>
      <c r="F3" s="11">
        <v>17</v>
      </c>
      <c r="G3" s="11">
        <v>21</v>
      </c>
      <c r="H3" s="26">
        <v>17</v>
      </c>
      <c r="I3" s="26">
        <v>19</v>
      </c>
      <c r="J3" s="26">
        <v>27</v>
      </c>
      <c r="K3" s="26">
        <v>30</v>
      </c>
      <c r="L3" s="26"/>
      <c r="M3" s="26"/>
      <c r="N3" s="26">
        <v>5</v>
      </c>
      <c r="O3" s="26">
        <v>225</v>
      </c>
      <c r="P3" s="27">
        <v>2307</v>
      </c>
      <c r="Q3" s="28">
        <v>2038</v>
      </c>
      <c r="R3" s="29">
        <f t="shared" si="0"/>
        <v>7</v>
      </c>
    </row>
    <row r="4" spans="1:18" ht="15" customHeight="1">
      <c r="A4" s="25" t="s">
        <v>420</v>
      </c>
      <c r="B4" s="10">
        <v>4</v>
      </c>
      <c r="C4" s="10">
        <v>6</v>
      </c>
      <c r="D4" s="10">
        <v>10</v>
      </c>
      <c r="E4" s="10">
        <v>12</v>
      </c>
      <c r="F4" s="11">
        <v>18</v>
      </c>
      <c r="G4" s="11">
        <v>22</v>
      </c>
      <c r="H4" s="26">
        <v>22</v>
      </c>
      <c r="I4" s="26">
        <v>24</v>
      </c>
      <c r="J4" s="26">
        <v>38</v>
      </c>
      <c r="K4" s="26">
        <v>40</v>
      </c>
      <c r="L4" s="26"/>
      <c r="M4" s="26"/>
      <c r="N4" s="26">
        <v>9</v>
      </c>
      <c r="O4" s="26">
        <v>350</v>
      </c>
      <c r="P4" s="27">
        <v>2005</v>
      </c>
      <c r="Q4" s="28"/>
      <c r="R4" s="29">
        <f t="shared" si="0"/>
        <v>8</v>
      </c>
    </row>
    <row r="5" spans="1:18" ht="15" customHeight="1">
      <c r="A5" s="25" t="s">
        <v>421</v>
      </c>
      <c r="B5" s="10">
        <v>4</v>
      </c>
      <c r="C5" s="10">
        <v>6</v>
      </c>
      <c r="D5" s="10">
        <v>12</v>
      </c>
      <c r="E5" s="10">
        <v>14</v>
      </c>
      <c r="F5" s="11">
        <v>19</v>
      </c>
      <c r="G5" s="11">
        <v>23</v>
      </c>
      <c r="H5" s="26">
        <v>28</v>
      </c>
      <c r="I5" s="26">
        <v>30</v>
      </c>
      <c r="J5" s="26">
        <v>47</v>
      </c>
      <c r="K5" s="26">
        <v>50</v>
      </c>
      <c r="L5" s="26"/>
      <c r="M5" s="26"/>
      <c r="N5" s="26">
        <v>11</v>
      </c>
      <c r="O5" s="26">
        <v>475</v>
      </c>
      <c r="P5" s="27">
        <v>2296</v>
      </c>
      <c r="Q5" s="28"/>
      <c r="R5" s="29">
        <f t="shared" si="0"/>
        <v>9</v>
      </c>
    </row>
    <row r="6" spans="1:18" ht="15" customHeight="1">
      <c r="A6" s="25" t="s">
        <v>422</v>
      </c>
      <c r="B6" s="10">
        <v>6</v>
      </c>
      <c r="C6" s="10">
        <v>8</v>
      </c>
      <c r="D6" s="10">
        <v>12</v>
      </c>
      <c r="E6" s="10">
        <v>14</v>
      </c>
      <c r="F6" s="11">
        <v>20</v>
      </c>
      <c r="G6" s="11">
        <v>24</v>
      </c>
      <c r="H6" s="26">
        <v>33</v>
      </c>
      <c r="I6" s="26">
        <v>36</v>
      </c>
      <c r="J6" s="26">
        <v>57</v>
      </c>
      <c r="K6" s="26">
        <v>60</v>
      </c>
      <c r="L6" s="26"/>
      <c r="M6" s="26"/>
      <c r="N6" s="26">
        <v>13</v>
      </c>
      <c r="O6" s="26">
        <v>600</v>
      </c>
      <c r="P6" s="27">
        <v>1747</v>
      </c>
      <c r="Q6" s="28"/>
      <c r="R6" s="29">
        <f t="shared" si="0"/>
        <v>10</v>
      </c>
    </row>
    <row r="7" spans="1:18" ht="15" customHeight="1">
      <c r="A7" s="25" t="s">
        <v>423</v>
      </c>
      <c r="B7" s="10">
        <v>6</v>
      </c>
      <c r="C7" s="10">
        <v>8</v>
      </c>
      <c r="D7" s="10">
        <v>14</v>
      </c>
      <c r="E7" s="10">
        <v>16</v>
      </c>
      <c r="F7" s="11">
        <v>21</v>
      </c>
      <c r="G7" s="11">
        <v>25</v>
      </c>
      <c r="H7" s="26">
        <v>39</v>
      </c>
      <c r="I7" s="26">
        <v>42</v>
      </c>
      <c r="J7" s="26">
        <v>66</v>
      </c>
      <c r="K7" s="26">
        <v>70</v>
      </c>
      <c r="L7" s="26"/>
      <c r="M7" s="26"/>
      <c r="N7" s="26">
        <v>16</v>
      </c>
      <c r="O7" s="26">
        <v>725</v>
      </c>
      <c r="P7" s="27">
        <v>2306</v>
      </c>
      <c r="Q7" s="28"/>
      <c r="R7" s="29">
        <f t="shared" si="0"/>
        <v>11</v>
      </c>
    </row>
    <row r="8" spans="1:18" ht="15" customHeight="1">
      <c r="A8" s="25" t="s">
        <v>424</v>
      </c>
      <c r="B8" s="10">
        <v>2</v>
      </c>
      <c r="C8" s="10">
        <v>4</v>
      </c>
      <c r="D8" s="10">
        <v>20</v>
      </c>
      <c r="E8" s="10">
        <v>22</v>
      </c>
      <c r="F8" s="11">
        <v>22</v>
      </c>
      <c r="G8" s="11">
        <v>26</v>
      </c>
      <c r="H8" s="26">
        <v>44</v>
      </c>
      <c r="I8" s="26">
        <v>48</v>
      </c>
      <c r="J8" s="26">
        <v>76</v>
      </c>
      <c r="K8" s="26">
        <v>80</v>
      </c>
      <c r="L8" s="26"/>
      <c r="M8" s="26"/>
      <c r="N8" s="26">
        <v>19</v>
      </c>
      <c r="O8" s="26">
        <v>850</v>
      </c>
      <c r="P8" s="27">
        <v>1748</v>
      </c>
      <c r="Q8" s="28"/>
      <c r="R8" s="29">
        <f t="shared" si="0"/>
        <v>12</v>
      </c>
    </row>
    <row r="9" spans="1:18" ht="15" customHeight="1">
      <c r="A9" s="25" t="s">
        <v>425</v>
      </c>
      <c r="B9" s="10">
        <v>10</v>
      </c>
      <c r="C9" s="10">
        <v>12</v>
      </c>
      <c r="D9" s="10">
        <v>14</v>
      </c>
      <c r="E9" s="10">
        <v>16</v>
      </c>
      <c r="F9" s="11">
        <v>24</v>
      </c>
      <c r="G9" s="11">
        <v>28</v>
      </c>
      <c r="H9" s="26">
        <v>55</v>
      </c>
      <c r="I9" s="26">
        <v>60</v>
      </c>
      <c r="J9" s="26">
        <v>95</v>
      </c>
      <c r="K9" s="26">
        <v>100</v>
      </c>
      <c r="L9" s="26"/>
      <c r="M9" s="26"/>
      <c r="N9" s="26">
        <v>25</v>
      </c>
      <c r="O9" s="26">
        <v>1100</v>
      </c>
      <c r="P9" s="27">
        <v>2295</v>
      </c>
      <c r="Q9" s="28"/>
      <c r="R9" s="29">
        <f t="shared" si="0"/>
        <v>13</v>
      </c>
    </row>
    <row r="10" spans="1:18" ht="15" customHeight="1">
      <c r="A10" s="25" t="s">
        <v>426</v>
      </c>
      <c r="B10" s="10">
        <v>2</v>
      </c>
      <c r="C10" s="10">
        <v>4</v>
      </c>
      <c r="D10" s="10">
        <v>24</v>
      </c>
      <c r="E10" s="10">
        <v>26</v>
      </c>
      <c r="F10" s="11">
        <v>26</v>
      </c>
      <c r="G10" s="11">
        <v>30</v>
      </c>
      <c r="H10" s="26">
        <v>66</v>
      </c>
      <c r="I10" s="26">
        <v>72</v>
      </c>
      <c r="J10" s="26">
        <v>114</v>
      </c>
      <c r="K10" s="26">
        <v>120</v>
      </c>
      <c r="L10" s="26"/>
      <c r="M10" s="26"/>
      <c r="N10" s="26">
        <v>32</v>
      </c>
      <c r="O10" s="26">
        <v>1350</v>
      </c>
      <c r="P10" s="27">
        <v>2308</v>
      </c>
      <c r="Q10" s="28">
        <v>2039</v>
      </c>
      <c r="R10" s="29">
        <f t="shared" si="0"/>
        <v>14</v>
      </c>
    </row>
    <row r="11" spans="1:18" ht="15" customHeight="1">
      <c r="A11" s="25" t="s">
        <v>427</v>
      </c>
      <c r="B11" s="10">
        <v>12</v>
      </c>
      <c r="C11" s="10">
        <v>14</v>
      </c>
      <c r="D11" s="10">
        <v>16</v>
      </c>
      <c r="E11" s="10">
        <v>18</v>
      </c>
      <c r="F11" s="11">
        <v>28</v>
      </c>
      <c r="G11" s="11">
        <v>32</v>
      </c>
      <c r="H11" s="26">
        <v>77</v>
      </c>
      <c r="I11" s="26">
        <v>84</v>
      </c>
      <c r="J11" s="26">
        <v>133</v>
      </c>
      <c r="K11" s="26">
        <v>140</v>
      </c>
      <c r="L11" s="26"/>
      <c r="M11" s="26"/>
      <c r="N11" s="26">
        <v>39</v>
      </c>
      <c r="O11" s="26">
        <v>1600</v>
      </c>
      <c r="P11" s="27">
        <v>2297</v>
      </c>
      <c r="Q11" s="28"/>
      <c r="R11" s="29">
        <f t="shared" si="0"/>
        <v>15</v>
      </c>
    </row>
    <row r="12" spans="1:18" ht="15" customHeight="1">
      <c r="A12" s="25" t="s">
        <v>428</v>
      </c>
      <c r="B12" s="10">
        <v>8</v>
      </c>
      <c r="C12" s="10">
        <v>10</v>
      </c>
      <c r="D12" s="10">
        <v>22</v>
      </c>
      <c r="E12" s="10">
        <v>24</v>
      </c>
      <c r="F12" s="11">
        <v>30</v>
      </c>
      <c r="G12" s="11">
        <v>34</v>
      </c>
      <c r="H12" s="26">
        <v>88</v>
      </c>
      <c r="I12" s="26">
        <v>96</v>
      </c>
      <c r="J12" s="26">
        <v>152</v>
      </c>
      <c r="K12" s="26">
        <v>160</v>
      </c>
      <c r="L12" s="26"/>
      <c r="M12" s="26"/>
      <c r="N12" s="26">
        <v>46</v>
      </c>
      <c r="O12" s="26">
        <v>1850</v>
      </c>
      <c r="P12" s="27">
        <v>2309</v>
      </c>
      <c r="Q12" s="28"/>
      <c r="R12" s="29">
        <f t="shared" si="0"/>
        <v>16</v>
      </c>
    </row>
    <row r="13" spans="1:18" ht="15" customHeight="1">
      <c r="A13" s="25" t="s">
        <v>429</v>
      </c>
      <c r="B13" s="10">
        <v>14</v>
      </c>
      <c r="C13" s="10">
        <v>16</v>
      </c>
      <c r="D13" s="10">
        <v>18</v>
      </c>
      <c r="E13" s="10">
        <v>20</v>
      </c>
      <c r="F13" s="11">
        <v>32</v>
      </c>
      <c r="G13" s="11">
        <v>36</v>
      </c>
      <c r="H13" s="26">
        <v>99</v>
      </c>
      <c r="I13" s="26">
        <v>108</v>
      </c>
      <c r="J13" s="26">
        <v>171</v>
      </c>
      <c r="K13" s="26">
        <v>180</v>
      </c>
      <c r="L13" s="26"/>
      <c r="M13" s="26"/>
      <c r="N13" s="26">
        <v>53</v>
      </c>
      <c r="O13" s="26">
        <v>2100</v>
      </c>
      <c r="P13" s="27">
        <v>2318</v>
      </c>
      <c r="Q13" s="28"/>
      <c r="R13" s="29">
        <f t="shared" si="0"/>
        <v>17</v>
      </c>
    </row>
    <row r="14" spans="1:18" ht="15" customHeight="1">
      <c r="A14" s="25" t="s">
        <v>430</v>
      </c>
      <c r="B14" s="10">
        <v>6</v>
      </c>
      <c r="C14" s="10">
        <v>8</v>
      </c>
      <c r="D14" s="10">
        <v>28</v>
      </c>
      <c r="E14" s="10">
        <v>30</v>
      </c>
      <c r="F14" s="11">
        <v>34</v>
      </c>
      <c r="G14" s="11">
        <v>38</v>
      </c>
      <c r="H14" s="26">
        <v>110</v>
      </c>
      <c r="I14" s="26">
        <v>120</v>
      </c>
      <c r="J14" s="26">
        <v>190</v>
      </c>
      <c r="K14" s="26">
        <v>200</v>
      </c>
      <c r="L14" s="26"/>
      <c r="M14" s="26"/>
      <c r="N14" s="26">
        <v>60</v>
      </c>
      <c r="O14" s="26">
        <v>2350</v>
      </c>
      <c r="P14" s="27">
        <v>2310</v>
      </c>
      <c r="Q14" s="28">
        <v>2040</v>
      </c>
      <c r="R14" s="29">
        <f t="shared" si="0"/>
        <v>18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1">
      <selection activeCell="A5" sqref="A5"/>
    </sheetView>
  </sheetViews>
  <sheetFormatPr defaultColWidth="9.140625" defaultRowHeight="15" customHeight="1"/>
  <cols>
    <col min="1" max="1" width="28.57421875" style="4" customWidth="1"/>
    <col min="2" max="2" width="13.421875" style="4" customWidth="1"/>
    <col min="3" max="3" width="13.57421875" style="4" customWidth="1"/>
    <col min="4" max="4" width="13.421875" style="4" customWidth="1"/>
    <col min="5" max="5" width="14.421875" style="4" customWidth="1"/>
    <col min="6" max="7" width="9.421875" style="4" customWidth="1"/>
    <col min="8" max="13" width="7.7109375" style="4" customWidth="1"/>
    <col min="14" max="14" width="8.421875" style="4" customWidth="1"/>
    <col min="15" max="15" width="7.7109375" style="4" customWidth="1"/>
    <col min="16" max="16" width="6.421875" style="4" customWidth="1"/>
    <col min="17" max="18" width="8.421875" style="4" customWidth="1"/>
    <col min="19" max="19" width="12.421875" style="4" customWidth="1"/>
    <col min="20" max="20" width="5.421875" style="4" customWidth="1"/>
    <col min="21" max="21" width="8.421875" style="4" customWidth="1"/>
    <col min="22" max="22" width="14.421875" style="4" customWidth="1"/>
    <col min="23" max="64" width="8.421875" style="4" customWidth="1"/>
    <col min="65" max="16384" width="8.7109375" style="5" customWidth="1"/>
  </cols>
  <sheetData>
    <row r="1" spans="1:19" ht="15" customHeight="1">
      <c r="A1" s="6" t="s">
        <v>0</v>
      </c>
      <c r="B1" s="6" t="s">
        <v>1</v>
      </c>
      <c r="C1" s="6" t="s">
        <v>2</v>
      </c>
      <c r="D1" s="6" t="s">
        <v>431</v>
      </c>
      <c r="E1" s="6" t="s">
        <v>4</v>
      </c>
      <c r="F1" s="6" t="s">
        <v>432</v>
      </c>
      <c r="G1" s="6" t="s">
        <v>433</v>
      </c>
      <c r="H1" s="6" t="s">
        <v>62</v>
      </c>
      <c r="I1" s="6" t="s">
        <v>434</v>
      </c>
      <c r="J1" s="6" t="s">
        <v>149</v>
      </c>
      <c r="K1" s="6" t="s">
        <v>225</v>
      </c>
      <c r="L1" s="6" t="s">
        <v>63</v>
      </c>
      <c r="M1" s="6" t="s">
        <v>226</v>
      </c>
      <c r="N1" s="6" t="s">
        <v>77</v>
      </c>
      <c r="O1" s="6" t="s">
        <v>435</v>
      </c>
      <c r="P1" s="6" t="s">
        <v>13</v>
      </c>
      <c r="Q1" s="6" t="s">
        <v>14</v>
      </c>
      <c r="R1" s="6" t="s">
        <v>17</v>
      </c>
      <c r="S1" s="6" t="s">
        <v>16</v>
      </c>
    </row>
    <row r="2" spans="1:20" ht="15.75" customHeight="1">
      <c r="A2" s="64" t="s">
        <v>436</v>
      </c>
      <c r="T2" s="17"/>
    </row>
    <row r="3" spans="1:25" ht="15" customHeight="1">
      <c r="A3" s="50" t="s">
        <v>437</v>
      </c>
      <c r="B3" s="10">
        <v>1</v>
      </c>
      <c r="C3" s="45">
        <f aca="true" t="shared" si="0" ref="C3:C12">B3+1</f>
        <v>2</v>
      </c>
      <c r="D3" s="45">
        <f aca="true" t="shared" si="1" ref="D3:D12">B3+2</f>
        <v>3</v>
      </c>
      <c r="E3" s="45">
        <f aca="true" t="shared" si="2" ref="E3:E12">B3+3</f>
        <v>4</v>
      </c>
      <c r="F3" s="11">
        <v>19</v>
      </c>
      <c r="G3" s="11">
        <v>26</v>
      </c>
      <c r="H3" s="26"/>
      <c r="I3" s="26"/>
      <c r="J3" s="26">
        <v>10</v>
      </c>
      <c r="K3" s="26">
        <v>15</v>
      </c>
      <c r="L3" s="26">
        <v>15</v>
      </c>
      <c r="M3" s="26">
        <v>20</v>
      </c>
      <c r="N3" s="26"/>
      <c r="O3" s="26"/>
      <c r="P3" s="26">
        <v>2</v>
      </c>
      <c r="Q3" s="26">
        <v>200</v>
      </c>
      <c r="R3" s="65"/>
      <c r="S3" s="27" t="s">
        <v>438</v>
      </c>
      <c r="T3" s="17">
        <f aca="true" t="shared" si="3" ref="T3:T12">(C3+E3+B3+D3)/4</f>
        <v>2.5</v>
      </c>
      <c r="U3" s="31" t="s">
        <v>439</v>
      </c>
      <c r="V3" s="31"/>
      <c r="Y3" s="66" t="s">
        <v>440</v>
      </c>
    </row>
    <row r="4" spans="1:25" ht="15" customHeight="1">
      <c r="A4" s="50" t="s">
        <v>441</v>
      </c>
      <c r="B4" s="10">
        <v>2</v>
      </c>
      <c r="C4" s="45">
        <f t="shared" si="0"/>
        <v>3</v>
      </c>
      <c r="D4" s="45">
        <f t="shared" si="1"/>
        <v>4</v>
      </c>
      <c r="E4" s="45">
        <f t="shared" si="2"/>
        <v>5</v>
      </c>
      <c r="F4" s="11">
        <v>23</v>
      </c>
      <c r="G4" s="11">
        <v>32</v>
      </c>
      <c r="H4" s="26"/>
      <c r="I4" s="26"/>
      <c r="J4" s="26">
        <v>25</v>
      </c>
      <c r="K4" s="26">
        <v>30</v>
      </c>
      <c r="L4" s="26">
        <v>35</v>
      </c>
      <c r="M4" s="26">
        <v>40</v>
      </c>
      <c r="N4" s="26"/>
      <c r="O4" s="26"/>
      <c r="P4" s="26">
        <v>6</v>
      </c>
      <c r="Q4" s="26">
        <v>400</v>
      </c>
      <c r="R4" s="63">
        <f>'uID''s'!G347</f>
        <v>2149</v>
      </c>
      <c r="S4" s="27" t="s">
        <v>442</v>
      </c>
      <c r="T4" s="17">
        <f t="shared" si="3"/>
        <v>3.5</v>
      </c>
      <c r="U4" s="31" t="s">
        <v>443</v>
      </c>
      <c r="V4" s="31"/>
      <c r="Y4" s="30"/>
    </row>
    <row r="5" spans="1:25" ht="15" customHeight="1">
      <c r="A5" s="50" t="s">
        <v>444</v>
      </c>
      <c r="B5" s="10">
        <v>3</v>
      </c>
      <c r="C5" s="45">
        <f t="shared" si="0"/>
        <v>4</v>
      </c>
      <c r="D5" s="45">
        <f t="shared" si="1"/>
        <v>5</v>
      </c>
      <c r="E5" s="45">
        <f t="shared" si="2"/>
        <v>6</v>
      </c>
      <c r="F5" s="11">
        <v>27</v>
      </c>
      <c r="G5" s="11">
        <v>38</v>
      </c>
      <c r="H5" s="26"/>
      <c r="I5" s="26"/>
      <c r="J5" s="26">
        <v>40</v>
      </c>
      <c r="K5" s="26">
        <v>45</v>
      </c>
      <c r="L5" s="26">
        <v>55</v>
      </c>
      <c r="M5" s="26">
        <v>60</v>
      </c>
      <c r="N5" s="26"/>
      <c r="O5" s="26"/>
      <c r="P5" s="26">
        <v>12</v>
      </c>
      <c r="Q5" s="26">
        <v>600</v>
      </c>
      <c r="R5" s="65"/>
      <c r="S5" s="27" t="s">
        <v>445</v>
      </c>
      <c r="T5" s="17">
        <f t="shared" si="3"/>
        <v>4.5</v>
      </c>
      <c r="U5" s="31"/>
      <c r="V5" s="31"/>
      <c r="Y5" s="30">
        <v>309</v>
      </c>
    </row>
    <row r="6" spans="1:25" ht="15" customHeight="1">
      <c r="A6" s="50" t="s">
        <v>446</v>
      </c>
      <c r="B6" s="10">
        <v>4</v>
      </c>
      <c r="C6" s="45">
        <f t="shared" si="0"/>
        <v>5</v>
      </c>
      <c r="D6" s="45">
        <f t="shared" si="1"/>
        <v>6</v>
      </c>
      <c r="E6" s="45">
        <f t="shared" si="2"/>
        <v>7</v>
      </c>
      <c r="F6" s="11">
        <v>31</v>
      </c>
      <c r="G6" s="11">
        <v>44</v>
      </c>
      <c r="H6" s="26"/>
      <c r="I6" s="26"/>
      <c r="J6" s="26">
        <v>55</v>
      </c>
      <c r="K6" s="26">
        <v>60</v>
      </c>
      <c r="L6" s="26">
        <v>75</v>
      </c>
      <c r="M6" s="26">
        <v>80</v>
      </c>
      <c r="N6" s="26"/>
      <c r="O6" s="26"/>
      <c r="P6" s="26">
        <v>18</v>
      </c>
      <c r="Q6" s="26">
        <v>800</v>
      </c>
      <c r="R6" s="65"/>
      <c r="S6" s="27" t="s">
        <v>447</v>
      </c>
      <c r="T6" s="17">
        <f t="shared" si="3"/>
        <v>5.5</v>
      </c>
      <c r="U6" s="31" t="s">
        <v>448</v>
      </c>
      <c r="V6" s="31"/>
      <c r="Y6" s="30">
        <v>1409</v>
      </c>
    </row>
    <row r="7" spans="1:25" ht="15" customHeight="1">
      <c r="A7" s="50" t="s">
        <v>449</v>
      </c>
      <c r="B7" s="10">
        <v>5</v>
      </c>
      <c r="C7" s="45">
        <f t="shared" si="0"/>
        <v>6</v>
      </c>
      <c r="D7" s="45">
        <f t="shared" si="1"/>
        <v>7</v>
      </c>
      <c r="E7" s="45">
        <f t="shared" si="2"/>
        <v>8</v>
      </c>
      <c r="F7" s="11">
        <v>35</v>
      </c>
      <c r="G7" s="11">
        <v>50</v>
      </c>
      <c r="H7" s="26"/>
      <c r="I7" s="26"/>
      <c r="J7" s="26">
        <v>70</v>
      </c>
      <c r="K7" s="26">
        <v>75</v>
      </c>
      <c r="L7" s="26">
        <v>95</v>
      </c>
      <c r="M7" s="26">
        <v>100</v>
      </c>
      <c r="N7" s="26"/>
      <c r="O7" s="26"/>
      <c r="P7" s="26">
        <v>24</v>
      </c>
      <c r="Q7" s="26">
        <v>1000</v>
      </c>
      <c r="R7" s="65"/>
      <c r="S7" s="27" t="s">
        <v>450</v>
      </c>
      <c r="T7" s="17">
        <f t="shared" si="3"/>
        <v>6.5</v>
      </c>
      <c r="U7" s="31"/>
      <c r="V7" s="31"/>
      <c r="Y7" s="30">
        <v>988</v>
      </c>
    </row>
    <row r="8" spans="1:25" ht="15" customHeight="1">
      <c r="A8" s="50" t="s">
        <v>451</v>
      </c>
      <c r="B8" s="10">
        <v>6</v>
      </c>
      <c r="C8" s="45">
        <f t="shared" si="0"/>
        <v>7</v>
      </c>
      <c r="D8" s="45">
        <f t="shared" si="1"/>
        <v>8</v>
      </c>
      <c r="E8" s="45">
        <f t="shared" si="2"/>
        <v>9</v>
      </c>
      <c r="F8" s="11">
        <v>39</v>
      </c>
      <c r="G8" s="11">
        <v>56</v>
      </c>
      <c r="H8" s="26"/>
      <c r="I8" s="26"/>
      <c r="J8" s="26">
        <v>85</v>
      </c>
      <c r="K8" s="26">
        <v>90</v>
      </c>
      <c r="L8" s="26">
        <v>115</v>
      </c>
      <c r="M8" s="26">
        <v>120</v>
      </c>
      <c r="N8" s="26"/>
      <c r="O8" s="26"/>
      <c r="P8" s="26">
        <v>32</v>
      </c>
      <c r="Q8" s="26">
        <v>1200</v>
      </c>
      <c r="R8" s="65" t="s">
        <v>94</v>
      </c>
      <c r="S8" s="27" t="s">
        <v>452</v>
      </c>
      <c r="T8" s="17">
        <f t="shared" si="3"/>
        <v>7.5</v>
      </c>
      <c r="U8" s="31"/>
      <c r="V8" s="31"/>
      <c r="Y8" s="30"/>
    </row>
    <row r="9" spans="1:25" ht="15" customHeight="1">
      <c r="A9" s="50" t="s">
        <v>453</v>
      </c>
      <c r="B9" s="10">
        <v>7</v>
      </c>
      <c r="C9" s="45">
        <f t="shared" si="0"/>
        <v>8</v>
      </c>
      <c r="D9" s="45">
        <f t="shared" si="1"/>
        <v>9</v>
      </c>
      <c r="E9" s="45">
        <f t="shared" si="2"/>
        <v>10</v>
      </c>
      <c r="F9" s="11">
        <v>43</v>
      </c>
      <c r="G9" s="11">
        <v>62</v>
      </c>
      <c r="H9" s="26"/>
      <c r="I9" s="26"/>
      <c r="J9" s="26">
        <v>100</v>
      </c>
      <c r="K9" s="26">
        <v>105</v>
      </c>
      <c r="L9" s="26">
        <v>135</v>
      </c>
      <c r="M9" s="26">
        <v>140</v>
      </c>
      <c r="N9" s="26"/>
      <c r="O9" s="26"/>
      <c r="P9" s="26">
        <v>40</v>
      </c>
      <c r="Q9" s="26">
        <v>1400</v>
      </c>
      <c r="R9" s="65"/>
      <c r="S9" s="27" t="s">
        <v>454</v>
      </c>
      <c r="T9" s="17">
        <f t="shared" si="3"/>
        <v>8.5</v>
      </c>
      <c r="U9" s="31"/>
      <c r="V9" s="31"/>
      <c r="Y9" s="30"/>
    </row>
    <row r="10" spans="1:25" ht="15" customHeight="1">
      <c r="A10" s="50" t="s">
        <v>455</v>
      </c>
      <c r="B10" s="10">
        <v>8</v>
      </c>
      <c r="C10" s="45">
        <f t="shared" si="0"/>
        <v>9</v>
      </c>
      <c r="D10" s="45">
        <f t="shared" si="1"/>
        <v>10</v>
      </c>
      <c r="E10" s="45">
        <f t="shared" si="2"/>
        <v>11</v>
      </c>
      <c r="F10" s="11">
        <v>47</v>
      </c>
      <c r="G10" s="11">
        <v>68</v>
      </c>
      <c r="H10" s="26"/>
      <c r="I10" s="26"/>
      <c r="J10" s="26">
        <v>115</v>
      </c>
      <c r="K10" s="26">
        <v>120</v>
      </c>
      <c r="L10" s="26">
        <v>155</v>
      </c>
      <c r="M10" s="26">
        <v>160</v>
      </c>
      <c r="N10" s="26"/>
      <c r="O10" s="26"/>
      <c r="P10" s="26">
        <v>48</v>
      </c>
      <c r="Q10" s="26">
        <v>1600</v>
      </c>
      <c r="R10" s="65"/>
      <c r="S10" s="27" t="s">
        <v>456</v>
      </c>
      <c r="T10" s="17">
        <f t="shared" si="3"/>
        <v>9.5</v>
      </c>
      <c r="U10" s="31"/>
      <c r="V10" s="31"/>
      <c r="Y10" s="30">
        <v>1870</v>
      </c>
    </row>
    <row r="11" spans="1:25" ht="15" customHeight="1">
      <c r="A11" s="50" t="s">
        <v>457</v>
      </c>
      <c r="B11" s="10">
        <v>9</v>
      </c>
      <c r="C11" s="45">
        <f t="shared" si="0"/>
        <v>10</v>
      </c>
      <c r="D11" s="45">
        <f t="shared" si="1"/>
        <v>11</v>
      </c>
      <c r="E11" s="45">
        <f t="shared" si="2"/>
        <v>12</v>
      </c>
      <c r="F11" s="11">
        <v>51</v>
      </c>
      <c r="G11" s="11">
        <v>74</v>
      </c>
      <c r="H11" s="26"/>
      <c r="I11" s="26"/>
      <c r="J11" s="26">
        <v>130</v>
      </c>
      <c r="K11" s="26">
        <v>135</v>
      </c>
      <c r="L11" s="26">
        <v>175</v>
      </c>
      <c r="M11" s="26">
        <v>180</v>
      </c>
      <c r="N11" s="26"/>
      <c r="O11" s="26"/>
      <c r="P11" s="26">
        <v>56</v>
      </c>
      <c r="Q11" s="26">
        <v>1800</v>
      </c>
      <c r="R11" s="65"/>
      <c r="S11" s="27" t="s">
        <v>458</v>
      </c>
      <c r="T11" s="17">
        <f t="shared" si="3"/>
        <v>10.5</v>
      </c>
      <c r="U11" s="31"/>
      <c r="V11" s="31"/>
      <c r="Y11" s="30"/>
    </row>
    <row r="12" spans="1:25" ht="15" customHeight="1">
      <c r="A12" s="50" t="s">
        <v>459</v>
      </c>
      <c r="B12" s="10">
        <v>10</v>
      </c>
      <c r="C12" s="45">
        <f t="shared" si="0"/>
        <v>11</v>
      </c>
      <c r="D12" s="45">
        <f t="shared" si="1"/>
        <v>12</v>
      </c>
      <c r="E12" s="45">
        <f t="shared" si="2"/>
        <v>13</v>
      </c>
      <c r="F12" s="11">
        <v>55</v>
      </c>
      <c r="G12" s="11">
        <v>80</v>
      </c>
      <c r="H12" s="26"/>
      <c r="I12" s="26"/>
      <c r="J12" s="26">
        <v>145</v>
      </c>
      <c r="K12" s="26">
        <v>150</v>
      </c>
      <c r="L12" s="26">
        <v>195</v>
      </c>
      <c r="M12" s="26">
        <v>200</v>
      </c>
      <c r="N12" s="26"/>
      <c r="O12" s="26"/>
      <c r="P12" s="26">
        <v>62</v>
      </c>
      <c r="Q12" s="26">
        <v>2000</v>
      </c>
      <c r="R12" s="65" t="s">
        <v>94</v>
      </c>
      <c r="S12" s="27" t="s">
        <v>460</v>
      </c>
      <c r="T12" s="17">
        <f t="shared" si="3"/>
        <v>11.5</v>
      </c>
      <c r="U12" s="31"/>
      <c r="V12" s="31"/>
      <c r="Y12" s="30">
        <v>580</v>
      </c>
    </row>
    <row r="13" spans="18:22" ht="15" customHeight="1">
      <c r="R13" s="67"/>
      <c r="U13" s="31"/>
      <c r="V13" s="31"/>
    </row>
    <row r="14" spans="1:20" ht="15.75" customHeight="1">
      <c r="A14" s="64" t="s">
        <v>461</v>
      </c>
      <c r="R14" s="67"/>
      <c r="T14" s="17"/>
    </row>
    <row r="15" spans="1:25" ht="15" customHeight="1">
      <c r="A15" s="68" t="s">
        <v>462</v>
      </c>
      <c r="B15" s="63">
        <v>15</v>
      </c>
      <c r="C15" s="45">
        <f aca="true" t="shared" si="4" ref="C15:C24">B15*1.5</f>
        <v>22.5</v>
      </c>
      <c r="D15" s="45">
        <f aca="true" t="shared" si="5" ref="D15:D24">B15*2</f>
        <v>30</v>
      </c>
      <c r="E15" s="45">
        <f aca="true" t="shared" si="6" ref="E15:E24">B15*2.5</f>
        <v>37.5</v>
      </c>
      <c r="F15" s="11">
        <v>19</v>
      </c>
      <c r="G15" s="11">
        <v>26</v>
      </c>
      <c r="H15" s="26"/>
      <c r="I15" s="26"/>
      <c r="J15" s="26">
        <v>10</v>
      </c>
      <c r="K15" s="26">
        <v>15</v>
      </c>
      <c r="L15" s="26">
        <v>15</v>
      </c>
      <c r="M15" s="26">
        <v>20</v>
      </c>
      <c r="N15" s="26"/>
      <c r="O15" s="26"/>
      <c r="P15" s="26">
        <v>2</v>
      </c>
      <c r="Q15" s="26">
        <v>200</v>
      </c>
      <c r="R15" s="65"/>
      <c r="S15" s="27" t="s">
        <v>463</v>
      </c>
      <c r="T15" s="17">
        <f aca="true" t="shared" si="7" ref="T15:T24">(C15+E15+B15+D15)/4</f>
        <v>26.25</v>
      </c>
      <c r="U15" s="31"/>
      <c r="V15" s="31"/>
      <c r="Y15" s="30">
        <v>272</v>
      </c>
    </row>
    <row r="16" spans="1:25" ht="15" customHeight="1">
      <c r="A16" s="68" t="s">
        <v>464</v>
      </c>
      <c r="B16" s="10">
        <v>22</v>
      </c>
      <c r="C16" s="45">
        <f t="shared" si="4"/>
        <v>33</v>
      </c>
      <c r="D16" s="45">
        <f t="shared" si="5"/>
        <v>44</v>
      </c>
      <c r="E16" s="45">
        <f t="shared" si="6"/>
        <v>55</v>
      </c>
      <c r="F16" s="11">
        <v>23</v>
      </c>
      <c r="G16" s="11">
        <v>32</v>
      </c>
      <c r="H16" s="26"/>
      <c r="I16" s="26"/>
      <c r="J16" s="26">
        <v>25</v>
      </c>
      <c r="K16" s="26">
        <v>30</v>
      </c>
      <c r="L16" s="26">
        <v>35</v>
      </c>
      <c r="M16" s="26">
        <v>40</v>
      </c>
      <c r="N16" s="26"/>
      <c r="O16" s="26"/>
      <c r="P16" s="26">
        <v>6</v>
      </c>
      <c r="Q16" s="26">
        <v>400</v>
      </c>
      <c r="R16" s="69">
        <f>R4</f>
        <v>2149</v>
      </c>
      <c r="S16" s="27" t="s">
        <v>465</v>
      </c>
      <c r="T16" s="17">
        <f t="shared" si="7"/>
        <v>38.5</v>
      </c>
      <c r="U16" s="31"/>
      <c r="V16" s="31"/>
      <c r="Y16" s="30">
        <v>448</v>
      </c>
    </row>
    <row r="17" spans="1:25" ht="15" customHeight="1">
      <c r="A17" s="68" t="s">
        <v>466</v>
      </c>
      <c r="B17" s="10">
        <v>29</v>
      </c>
      <c r="C17" s="45">
        <f t="shared" si="4"/>
        <v>43.5</v>
      </c>
      <c r="D17" s="45">
        <f t="shared" si="5"/>
        <v>58</v>
      </c>
      <c r="E17" s="45">
        <f t="shared" si="6"/>
        <v>72.5</v>
      </c>
      <c r="F17" s="11">
        <v>27</v>
      </c>
      <c r="G17" s="11">
        <v>38</v>
      </c>
      <c r="H17" s="26"/>
      <c r="I17" s="26"/>
      <c r="J17" s="26">
        <v>40</v>
      </c>
      <c r="K17" s="26">
        <v>45</v>
      </c>
      <c r="L17" s="26">
        <v>55</v>
      </c>
      <c r="M17" s="26">
        <v>60</v>
      </c>
      <c r="N17" s="26"/>
      <c r="O17" s="26"/>
      <c r="P17" s="26">
        <v>12</v>
      </c>
      <c r="Q17" s="26">
        <v>600</v>
      </c>
      <c r="R17" s="65"/>
      <c r="S17" s="27" t="s">
        <v>467</v>
      </c>
      <c r="T17" s="17">
        <f t="shared" si="7"/>
        <v>50.75</v>
      </c>
      <c r="U17" s="31"/>
      <c r="V17" s="31"/>
      <c r="Y17" s="30"/>
    </row>
    <row r="18" spans="1:25" ht="15" customHeight="1">
      <c r="A18" s="68" t="s">
        <v>468</v>
      </c>
      <c r="B18" s="10">
        <v>36</v>
      </c>
      <c r="C18" s="45">
        <f t="shared" si="4"/>
        <v>54</v>
      </c>
      <c r="D18" s="45">
        <f t="shared" si="5"/>
        <v>72</v>
      </c>
      <c r="E18" s="45">
        <f t="shared" si="6"/>
        <v>90</v>
      </c>
      <c r="F18" s="11">
        <v>31</v>
      </c>
      <c r="G18" s="11">
        <v>44</v>
      </c>
      <c r="H18" s="26"/>
      <c r="I18" s="26"/>
      <c r="J18" s="26">
        <v>55</v>
      </c>
      <c r="K18" s="26">
        <v>60</v>
      </c>
      <c r="L18" s="26">
        <v>75</v>
      </c>
      <c r="M18" s="26">
        <v>80</v>
      </c>
      <c r="N18" s="26"/>
      <c r="O18" s="26"/>
      <c r="P18" s="26">
        <v>18</v>
      </c>
      <c r="Q18" s="26">
        <v>800</v>
      </c>
      <c r="R18" s="65"/>
      <c r="S18" s="27" t="s">
        <v>469</v>
      </c>
      <c r="T18" s="17">
        <f t="shared" si="7"/>
        <v>63</v>
      </c>
      <c r="U18" s="31" t="s">
        <v>349</v>
      </c>
      <c r="V18" s="31"/>
      <c r="Y18" s="30"/>
    </row>
    <row r="19" spans="1:25" ht="15" customHeight="1">
      <c r="A19" s="68" t="s">
        <v>470</v>
      </c>
      <c r="B19" s="10">
        <v>43</v>
      </c>
      <c r="C19" s="45">
        <f t="shared" si="4"/>
        <v>64.5</v>
      </c>
      <c r="D19" s="45">
        <f t="shared" si="5"/>
        <v>86</v>
      </c>
      <c r="E19" s="45">
        <f t="shared" si="6"/>
        <v>107.5</v>
      </c>
      <c r="F19" s="11">
        <v>35</v>
      </c>
      <c r="G19" s="11">
        <v>50</v>
      </c>
      <c r="H19" s="26"/>
      <c r="I19" s="26"/>
      <c r="J19" s="26">
        <v>70</v>
      </c>
      <c r="K19" s="26">
        <v>75</v>
      </c>
      <c r="L19" s="26">
        <v>95</v>
      </c>
      <c r="M19" s="26">
        <v>100</v>
      </c>
      <c r="N19" s="26"/>
      <c r="O19" s="26"/>
      <c r="P19" s="26">
        <v>24</v>
      </c>
      <c r="Q19" s="26">
        <v>1000</v>
      </c>
      <c r="R19" s="65"/>
      <c r="S19" s="27" t="s">
        <v>471</v>
      </c>
      <c r="T19" s="17">
        <f t="shared" si="7"/>
        <v>75.25</v>
      </c>
      <c r="U19" s="31"/>
      <c r="V19" s="31"/>
      <c r="Y19" s="30"/>
    </row>
    <row r="20" spans="1:25" ht="15" customHeight="1">
      <c r="A20" s="68" t="s">
        <v>472</v>
      </c>
      <c r="B20" s="10">
        <v>50</v>
      </c>
      <c r="C20" s="45">
        <f t="shared" si="4"/>
        <v>75</v>
      </c>
      <c r="D20" s="45">
        <f t="shared" si="5"/>
        <v>100</v>
      </c>
      <c r="E20" s="45">
        <f t="shared" si="6"/>
        <v>125</v>
      </c>
      <c r="F20" s="11">
        <v>39</v>
      </c>
      <c r="G20" s="11">
        <v>56</v>
      </c>
      <c r="H20" s="26"/>
      <c r="I20" s="26"/>
      <c r="J20" s="26">
        <v>85</v>
      </c>
      <c r="K20" s="26">
        <v>90</v>
      </c>
      <c r="L20" s="26">
        <v>115</v>
      </c>
      <c r="M20" s="26">
        <v>120</v>
      </c>
      <c r="N20" s="26"/>
      <c r="O20" s="26"/>
      <c r="P20" s="26">
        <v>32</v>
      </c>
      <c r="Q20" s="26">
        <v>1200</v>
      </c>
      <c r="R20" s="65" t="s">
        <v>94</v>
      </c>
      <c r="S20" s="27" t="s">
        <v>473</v>
      </c>
      <c r="T20" s="17">
        <f t="shared" si="7"/>
        <v>87.5</v>
      </c>
      <c r="U20" s="31"/>
      <c r="V20" s="31"/>
      <c r="Y20" s="30">
        <v>273</v>
      </c>
    </row>
    <row r="21" spans="1:25" ht="15" customHeight="1">
      <c r="A21" s="68" t="s">
        <v>474</v>
      </c>
      <c r="B21" s="10">
        <v>57</v>
      </c>
      <c r="C21" s="45">
        <f t="shared" si="4"/>
        <v>85.5</v>
      </c>
      <c r="D21" s="45">
        <f t="shared" si="5"/>
        <v>114</v>
      </c>
      <c r="E21" s="45">
        <f t="shared" si="6"/>
        <v>142.5</v>
      </c>
      <c r="F21" s="11">
        <v>43</v>
      </c>
      <c r="G21" s="11">
        <v>62</v>
      </c>
      <c r="H21" s="26"/>
      <c r="I21" s="26"/>
      <c r="J21" s="26">
        <v>100</v>
      </c>
      <c r="K21" s="26">
        <v>105</v>
      </c>
      <c r="L21" s="26">
        <v>135</v>
      </c>
      <c r="M21" s="26">
        <v>140</v>
      </c>
      <c r="N21" s="26"/>
      <c r="O21" s="26"/>
      <c r="P21" s="26">
        <v>40</v>
      </c>
      <c r="Q21" s="26">
        <v>1400</v>
      </c>
      <c r="R21" s="65"/>
      <c r="S21" s="27" t="s">
        <v>475</v>
      </c>
      <c r="T21" s="17">
        <f t="shared" si="7"/>
        <v>99.75</v>
      </c>
      <c r="U21" s="31"/>
      <c r="V21" s="31"/>
      <c r="Y21" s="30">
        <v>1662</v>
      </c>
    </row>
    <row r="22" spans="1:25" ht="15" customHeight="1">
      <c r="A22" s="68" t="s">
        <v>476</v>
      </c>
      <c r="B22" s="10">
        <v>64</v>
      </c>
      <c r="C22" s="45">
        <f t="shared" si="4"/>
        <v>96</v>
      </c>
      <c r="D22" s="45">
        <f t="shared" si="5"/>
        <v>128</v>
      </c>
      <c r="E22" s="45">
        <f t="shared" si="6"/>
        <v>160</v>
      </c>
      <c r="F22" s="11">
        <v>47</v>
      </c>
      <c r="G22" s="11">
        <v>68</v>
      </c>
      <c r="H22" s="26"/>
      <c r="I22" s="26"/>
      <c r="J22" s="26">
        <v>115</v>
      </c>
      <c r="K22" s="26">
        <v>120</v>
      </c>
      <c r="L22" s="26">
        <v>155</v>
      </c>
      <c r="M22" s="26">
        <v>160</v>
      </c>
      <c r="N22" s="26"/>
      <c r="O22" s="26"/>
      <c r="P22" s="26">
        <v>48</v>
      </c>
      <c r="Q22" s="26">
        <v>1600</v>
      </c>
      <c r="R22" s="65"/>
      <c r="S22" s="27" t="s">
        <v>477</v>
      </c>
      <c r="T22" s="17">
        <f t="shared" si="7"/>
        <v>112</v>
      </c>
      <c r="U22" s="31"/>
      <c r="V22" s="31"/>
      <c r="Y22" s="30"/>
    </row>
    <row r="23" spans="1:25" ht="15" customHeight="1">
      <c r="A23" s="68" t="s">
        <v>478</v>
      </c>
      <c r="B23" s="10">
        <v>71</v>
      </c>
      <c r="C23" s="45">
        <f t="shared" si="4"/>
        <v>106.5</v>
      </c>
      <c r="D23" s="45">
        <f t="shared" si="5"/>
        <v>142</v>
      </c>
      <c r="E23" s="45">
        <f t="shared" si="6"/>
        <v>177.5</v>
      </c>
      <c r="F23" s="11">
        <v>51</v>
      </c>
      <c r="G23" s="11">
        <v>74</v>
      </c>
      <c r="H23" s="26"/>
      <c r="I23" s="26"/>
      <c r="J23" s="26">
        <v>130</v>
      </c>
      <c r="K23" s="26">
        <v>135</v>
      </c>
      <c r="L23" s="26">
        <v>175</v>
      </c>
      <c r="M23" s="26">
        <v>180</v>
      </c>
      <c r="N23" s="26"/>
      <c r="O23" s="26"/>
      <c r="P23" s="26">
        <v>56</v>
      </c>
      <c r="Q23" s="26">
        <v>1800</v>
      </c>
      <c r="R23" s="65"/>
      <c r="S23" s="27" t="s">
        <v>479</v>
      </c>
      <c r="T23" s="17">
        <f t="shared" si="7"/>
        <v>124.25</v>
      </c>
      <c r="U23" s="31"/>
      <c r="V23" s="31"/>
      <c r="Y23" s="30">
        <v>274</v>
      </c>
    </row>
    <row r="24" spans="1:25" ht="15" customHeight="1">
      <c r="A24" s="68" t="s">
        <v>480</v>
      </c>
      <c r="B24" s="10">
        <v>78</v>
      </c>
      <c r="C24" s="45">
        <f t="shared" si="4"/>
        <v>117</v>
      </c>
      <c r="D24" s="45">
        <f t="shared" si="5"/>
        <v>156</v>
      </c>
      <c r="E24" s="45">
        <f t="shared" si="6"/>
        <v>195</v>
      </c>
      <c r="F24" s="11">
        <v>55</v>
      </c>
      <c r="G24" s="11">
        <v>80</v>
      </c>
      <c r="H24" s="26"/>
      <c r="I24" s="26"/>
      <c r="J24" s="26">
        <v>145</v>
      </c>
      <c r="K24" s="26">
        <v>150</v>
      </c>
      <c r="L24" s="26">
        <v>195</v>
      </c>
      <c r="M24" s="26">
        <v>200</v>
      </c>
      <c r="N24" s="26"/>
      <c r="O24" s="26"/>
      <c r="P24" s="26">
        <v>62</v>
      </c>
      <c r="Q24" s="26">
        <v>2000</v>
      </c>
      <c r="R24" s="65" t="s">
        <v>94</v>
      </c>
      <c r="S24" s="27" t="s">
        <v>481</v>
      </c>
      <c r="T24" s="17">
        <f t="shared" si="7"/>
        <v>136.5</v>
      </c>
      <c r="U24" s="31"/>
      <c r="V24" s="31"/>
      <c r="Y24" s="30"/>
    </row>
    <row r="25" spans="18:22" ht="15" customHeight="1">
      <c r="R25" s="67"/>
      <c r="T25" s="17"/>
      <c r="U25" s="31"/>
      <c r="V25" s="31"/>
    </row>
    <row r="26" spans="1:22" ht="15.75" customHeight="1">
      <c r="A26" s="64" t="s">
        <v>482</v>
      </c>
      <c r="R26" s="67"/>
      <c r="T26" s="17"/>
      <c r="U26" s="31"/>
      <c r="V26" s="31"/>
    </row>
    <row r="27" spans="1:25" ht="15" customHeight="1">
      <c r="A27" s="70" t="s">
        <v>483</v>
      </c>
      <c r="B27" s="10">
        <f aca="true" t="shared" si="8" ref="B27:B36">B3</f>
        <v>1</v>
      </c>
      <c r="C27" s="45">
        <f aca="true" t="shared" si="9" ref="C27:C36">C3</f>
        <v>2</v>
      </c>
      <c r="D27" s="45">
        <f aca="true" t="shared" si="10" ref="D27:D36">D3</f>
        <v>3</v>
      </c>
      <c r="E27" s="45">
        <f aca="true" t="shared" si="11" ref="E27:E36">E3</f>
        <v>4</v>
      </c>
      <c r="F27" s="11">
        <v>19</v>
      </c>
      <c r="G27" s="11">
        <v>26</v>
      </c>
      <c r="H27" s="26"/>
      <c r="I27" s="26"/>
      <c r="J27" s="26">
        <v>10</v>
      </c>
      <c r="K27" s="26">
        <v>15</v>
      </c>
      <c r="L27" s="26">
        <v>15</v>
      </c>
      <c r="M27" s="26">
        <v>20</v>
      </c>
      <c r="N27" s="26"/>
      <c r="O27" s="26"/>
      <c r="P27" s="26">
        <v>2</v>
      </c>
      <c r="Q27" s="26">
        <v>200</v>
      </c>
      <c r="R27" s="65"/>
      <c r="S27" s="27" t="s">
        <v>484</v>
      </c>
      <c r="T27" s="17">
        <f aca="true" t="shared" si="12" ref="T27:T36">(C27+E27+B27+D27)/4</f>
        <v>2.5</v>
      </c>
      <c r="U27" s="31">
        <v>196</v>
      </c>
      <c r="V27" s="31">
        <f aca="true" t="shared" si="13" ref="V27:V36">U27+168</f>
        <v>364</v>
      </c>
      <c r="Y27" s="30">
        <v>1874</v>
      </c>
    </row>
    <row r="28" spans="1:25" ht="15" customHeight="1">
      <c r="A28" s="70" t="s">
        <v>485</v>
      </c>
      <c r="B28" s="10">
        <f t="shared" si="8"/>
        <v>2</v>
      </c>
      <c r="C28" s="45">
        <f t="shared" si="9"/>
        <v>3</v>
      </c>
      <c r="D28" s="45">
        <f t="shared" si="10"/>
        <v>4</v>
      </c>
      <c r="E28" s="45">
        <f t="shared" si="11"/>
        <v>5</v>
      </c>
      <c r="F28" s="11">
        <v>23</v>
      </c>
      <c r="G28" s="11">
        <v>32</v>
      </c>
      <c r="H28" s="26"/>
      <c r="I28" s="26"/>
      <c r="J28" s="26">
        <v>25</v>
      </c>
      <c r="K28" s="26">
        <v>30</v>
      </c>
      <c r="L28" s="26">
        <v>35</v>
      </c>
      <c r="M28" s="26">
        <v>40</v>
      </c>
      <c r="N28" s="26"/>
      <c r="O28" s="26"/>
      <c r="P28" s="26">
        <v>6</v>
      </c>
      <c r="Q28" s="26">
        <v>400</v>
      </c>
      <c r="R28" s="69">
        <f>R4</f>
        <v>2149</v>
      </c>
      <c r="S28" s="27" t="s">
        <v>486</v>
      </c>
      <c r="T28" s="17">
        <f t="shared" si="12"/>
        <v>3.5</v>
      </c>
      <c r="U28" s="31">
        <v>197</v>
      </c>
      <c r="V28" s="31">
        <f t="shared" si="13"/>
        <v>365</v>
      </c>
      <c r="Y28" s="30">
        <v>305</v>
      </c>
    </row>
    <row r="29" spans="1:25" ht="15" customHeight="1">
      <c r="A29" s="70" t="s">
        <v>487</v>
      </c>
      <c r="B29" s="10">
        <f t="shared" si="8"/>
        <v>3</v>
      </c>
      <c r="C29" s="45">
        <f t="shared" si="9"/>
        <v>4</v>
      </c>
      <c r="D29" s="45">
        <f t="shared" si="10"/>
        <v>5</v>
      </c>
      <c r="E29" s="45">
        <f t="shared" si="11"/>
        <v>6</v>
      </c>
      <c r="F29" s="11">
        <v>27</v>
      </c>
      <c r="G29" s="11">
        <v>38</v>
      </c>
      <c r="H29" s="26"/>
      <c r="I29" s="26"/>
      <c r="J29" s="26">
        <v>40</v>
      </c>
      <c r="K29" s="26">
        <v>45</v>
      </c>
      <c r="L29" s="26">
        <v>55</v>
      </c>
      <c r="M29" s="26">
        <v>60</v>
      </c>
      <c r="N29" s="26"/>
      <c r="O29" s="26"/>
      <c r="P29" s="26">
        <v>12</v>
      </c>
      <c r="Q29" s="26">
        <v>600</v>
      </c>
      <c r="R29" s="65"/>
      <c r="S29" s="27" t="s">
        <v>488</v>
      </c>
      <c r="T29" s="17">
        <f t="shared" si="12"/>
        <v>4.5</v>
      </c>
      <c r="U29" s="31">
        <v>390</v>
      </c>
      <c r="V29" s="31">
        <f t="shared" si="13"/>
        <v>558</v>
      </c>
      <c r="Y29" s="30">
        <v>315</v>
      </c>
    </row>
    <row r="30" spans="1:25" ht="15" customHeight="1">
      <c r="A30" s="70" t="s">
        <v>489</v>
      </c>
      <c r="B30" s="10">
        <f t="shared" si="8"/>
        <v>4</v>
      </c>
      <c r="C30" s="45">
        <f t="shared" si="9"/>
        <v>5</v>
      </c>
      <c r="D30" s="45">
        <f t="shared" si="10"/>
        <v>6</v>
      </c>
      <c r="E30" s="45">
        <f t="shared" si="11"/>
        <v>7</v>
      </c>
      <c r="F30" s="11">
        <v>31</v>
      </c>
      <c r="G30" s="11">
        <v>44</v>
      </c>
      <c r="H30" s="26"/>
      <c r="I30" s="26"/>
      <c r="J30" s="26">
        <v>55</v>
      </c>
      <c r="K30" s="26">
        <v>60</v>
      </c>
      <c r="L30" s="26">
        <v>75</v>
      </c>
      <c r="M30" s="26">
        <v>80</v>
      </c>
      <c r="N30" s="26"/>
      <c r="O30" s="26"/>
      <c r="P30" s="26">
        <v>18</v>
      </c>
      <c r="Q30" s="26">
        <v>800</v>
      </c>
      <c r="R30" s="65"/>
      <c r="S30" s="27" t="s">
        <v>490</v>
      </c>
      <c r="T30" s="17">
        <f t="shared" si="12"/>
        <v>5.5</v>
      </c>
      <c r="U30" s="31">
        <v>454</v>
      </c>
      <c r="V30" s="31">
        <f t="shared" si="13"/>
        <v>622</v>
      </c>
      <c r="Y30" s="30">
        <v>1876</v>
      </c>
    </row>
    <row r="31" spans="1:25" ht="15" customHeight="1">
      <c r="A31" s="70" t="s">
        <v>491</v>
      </c>
      <c r="B31" s="10">
        <f t="shared" si="8"/>
        <v>5</v>
      </c>
      <c r="C31" s="45">
        <f t="shared" si="9"/>
        <v>6</v>
      </c>
      <c r="D31" s="45">
        <f t="shared" si="10"/>
        <v>7</v>
      </c>
      <c r="E31" s="45">
        <f t="shared" si="11"/>
        <v>8</v>
      </c>
      <c r="F31" s="11">
        <v>35</v>
      </c>
      <c r="G31" s="11">
        <v>50</v>
      </c>
      <c r="H31" s="26"/>
      <c r="I31" s="26"/>
      <c r="J31" s="26">
        <v>70</v>
      </c>
      <c r="K31" s="26">
        <v>75</v>
      </c>
      <c r="L31" s="26">
        <v>95</v>
      </c>
      <c r="M31" s="26">
        <v>100</v>
      </c>
      <c r="N31" s="26"/>
      <c r="O31" s="26"/>
      <c r="P31" s="26">
        <v>24</v>
      </c>
      <c r="Q31" s="26">
        <v>1000</v>
      </c>
      <c r="R31" s="65"/>
      <c r="S31" s="27" t="s">
        <v>492</v>
      </c>
      <c r="T31" s="17">
        <f t="shared" si="12"/>
        <v>6.5</v>
      </c>
      <c r="U31" s="31">
        <v>1872</v>
      </c>
      <c r="V31" s="31">
        <f t="shared" si="13"/>
        <v>2040</v>
      </c>
      <c r="Y31" s="30">
        <v>454</v>
      </c>
    </row>
    <row r="32" spans="1:25" ht="15" customHeight="1">
      <c r="A32" s="70" t="s">
        <v>493</v>
      </c>
      <c r="B32" s="10">
        <f t="shared" si="8"/>
        <v>6</v>
      </c>
      <c r="C32" s="45">
        <f t="shared" si="9"/>
        <v>7</v>
      </c>
      <c r="D32" s="45">
        <f t="shared" si="10"/>
        <v>8</v>
      </c>
      <c r="E32" s="45">
        <f t="shared" si="11"/>
        <v>9</v>
      </c>
      <c r="F32" s="11">
        <v>39</v>
      </c>
      <c r="G32" s="11">
        <v>56</v>
      </c>
      <c r="H32" s="26"/>
      <c r="I32" s="26"/>
      <c r="J32" s="26">
        <v>85</v>
      </c>
      <c r="K32" s="26">
        <v>90</v>
      </c>
      <c r="L32" s="26">
        <v>115</v>
      </c>
      <c r="M32" s="26">
        <v>120</v>
      </c>
      <c r="N32" s="26"/>
      <c r="O32" s="26"/>
      <c r="P32" s="26">
        <v>32</v>
      </c>
      <c r="Q32" s="26">
        <v>1200</v>
      </c>
      <c r="R32" s="65" t="s">
        <v>94</v>
      </c>
      <c r="S32" s="27" t="s">
        <v>494</v>
      </c>
      <c r="T32" s="17">
        <f t="shared" si="12"/>
        <v>7.5</v>
      </c>
      <c r="U32" s="31">
        <v>1874</v>
      </c>
      <c r="V32" s="31">
        <f t="shared" si="13"/>
        <v>2042</v>
      </c>
      <c r="Y32" s="30">
        <v>247</v>
      </c>
    </row>
    <row r="33" spans="1:25" ht="15" customHeight="1">
      <c r="A33" s="70" t="s">
        <v>495</v>
      </c>
      <c r="B33" s="10">
        <f t="shared" si="8"/>
        <v>7</v>
      </c>
      <c r="C33" s="45">
        <f t="shared" si="9"/>
        <v>8</v>
      </c>
      <c r="D33" s="45">
        <f t="shared" si="10"/>
        <v>9</v>
      </c>
      <c r="E33" s="45">
        <f t="shared" si="11"/>
        <v>10</v>
      </c>
      <c r="F33" s="11">
        <v>43</v>
      </c>
      <c r="G33" s="11">
        <v>62</v>
      </c>
      <c r="H33" s="26"/>
      <c r="I33" s="26"/>
      <c r="J33" s="26">
        <v>100</v>
      </c>
      <c r="K33" s="26">
        <v>105</v>
      </c>
      <c r="L33" s="26">
        <v>135</v>
      </c>
      <c r="M33" s="26">
        <v>140</v>
      </c>
      <c r="N33" s="26"/>
      <c r="O33" s="26"/>
      <c r="P33" s="26">
        <v>40</v>
      </c>
      <c r="Q33" s="26">
        <v>1400</v>
      </c>
      <c r="R33" s="65"/>
      <c r="S33" s="27" t="s">
        <v>496</v>
      </c>
      <c r="T33" s="17">
        <f t="shared" si="12"/>
        <v>8.5</v>
      </c>
      <c r="U33" s="31">
        <v>1876</v>
      </c>
      <c r="V33" s="31">
        <f t="shared" si="13"/>
        <v>2044</v>
      </c>
      <c r="Y33" s="30">
        <v>399</v>
      </c>
    </row>
    <row r="34" spans="1:25" ht="15" customHeight="1">
      <c r="A34" s="70" t="s">
        <v>497</v>
      </c>
      <c r="B34" s="10">
        <f t="shared" si="8"/>
        <v>8</v>
      </c>
      <c r="C34" s="45">
        <f t="shared" si="9"/>
        <v>9</v>
      </c>
      <c r="D34" s="45">
        <f t="shared" si="10"/>
        <v>10</v>
      </c>
      <c r="E34" s="45">
        <f t="shared" si="11"/>
        <v>11</v>
      </c>
      <c r="F34" s="11">
        <v>47</v>
      </c>
      <c r="G34" s="11">
        <v>68</v>
      </c>
      <c r="H34" s="26"/>
      <c r="I34" s="26"/>
      <c r="J34" s="26">
        <v>115</v>
      </c>
      <c r="K34" s="26">
        <v>120</v>
      </c>
      <c r="L34" s="26">
        <v>155</v>
      </c>
      <c r="M34" s="26">
        <v>160</v>
      </c>
      <c r="N34" s="26"/>
      <c r="O34" s="26"/>
      <c r="P34" s="26">
        <v>48</v>
      </c>
      <c r="Q34" s="26">
        <v>1600</v>
      </c>
      <c r="R34" s="65"/>
      <c r="S34" s="27" t="s">
        <v>498</v>
      </c>
      <c r="T34" s="17">
        <f t="shared" si="12"/>
        <v>9.5</v>
      </c>
      <c r="U34" s="31">
        <v>1877</v>
      </c>
      <c r="V34" s="31">
        <f t="shared" si="13"/>
        <v>2045</v>
      </c>
      <c r="Y34" s="30">
        <v>1873</v>
      </c>
    </row>
    <row r="35" spans="1:25" ht="15" customHeight="1">
      <c r="A35" s="70" t="s">
        <v>499</v>
      </c>
      <c r="B35" s="10">
        <f t="shared" si="8"/>
        <v>9</v>
      </c>
      <c r="C35" s="45">
        <f t="shared" si="9"/>
        <v>10</v>
      </c>
      <c r="D35" s="45">
        <f t="shared" si="10"/>
        <v>11</v>
      </c>
      <c r="E35" s="45">
        <f t="shared" si="11"/>
        <v>12</v>
      </c>
      <c r="F35" s="11">
        <v>51</v>
      </c>
      <c r="G35" s="11">
        <v>74</v>
      </c>
      <c r="H35" s="26"/>
      <c r="I35" s="26"/>
      <c r="J35" s="26">
        <v>130</v>
      </c>
      <c r="K35" s="26">
        <v>135</v>
      </c>
      <c r="L35" s="26">
        <v>175</v>
      </c>
      <c r="M35" s="26">
        <v>180</v>
      </c>
      <c r="N35" s="26"/>
      <c r="O35" s="26"/>
      <c r="P35" s="26">
        <v>56</v>
      </c>
      <c r="Q35" s="26">
        <v>1800</v>
      </c>
      <c r="R35" s="65"/>
      <c r="S35" s="27" t="s">
        <v>500</v>
      </c>
      <c r="T35" s="17">
        <f t="shared" si="12"/>
        <v>10.5</v>
      </c>
      <c r="U35" s="31">
        <v>2165</v>
      </c>
      <c r="V35" s="31">
        <f t="shared" si="13"/>
        <v>2333</v>
      </c>
      <c r="Y35" s="30">
        <v>1872</v>
      </c>
    </row>
    <row r="36" spans="1:25" ht="15" customHeight="1">
      <c r="A36" s="70" t="s">
        <v>501</v>
      </c>
      <c r="B36" s="10">
        <f t="shared" si="8"/>
        <v>10</v>
      </c>
      <c r="C36" s="45">
        <f t="shared" si="9"/>
        <v>11</v>
      </c>
      <c r="D36" s="45">
        <f t="shared" si="10"/>
        <v>12</v>
      </c>
      <c r="E36" s="45">
        <f t="shared" si="11"/>
        <v>13</v>
      </c>
      <c r="F36" s="11">
        <v>55</v>
      </c>
      <c r="G36" s="11">
        <v>80</v>
      </c>
      <c r="H36" s="26"/>
      <c r="I36" s="26"/>
      <c r="J36" s="26">
        <v>145</v>
      </c>
      <c r="K36" s="26">
        <v>150</v>
      </c>
      <c r="L36" s="26">
        <v>195</v>
      </c>
      <c r="M36" s="26">
        <v>200</v>
      </c>
      <c r="N36" s="26"/>
      <c r="O36" s="26"/>
      <c r="P36" s="26">
        <v>62</v>
      </c>
      <c r="Q36" s="26">
        <v>2000</v>
      </c>
      <c r="R36" s="65" t="s">
        <v>94</v>
      </c>
      <c r="S36" s="27" t="s">
        <v>502</v>
      </c>
      <c r="T36" s="17">
        <f t="shared" si="12"/>
        <v>11.5</v>
      </c>
      <c r="U36" s="31">
        <v>2159</v>
      </c>
      <c r="V36" s="31">
        <f t="shared" si="13"/>
        <v>2327</v>
      </c>
      <c r="Y36" s="30">
        <v>1878</v>
      </c>
    </row>
    <row r="37" spans="18:22" ht="15" customHeight="1">
      <c r="R37" s="67"/>
      <c r="T37" s="17"/>
      <c r="U37" s="31"/>
      <c r="V37" s="31"/>
    </row>
    <row r="38" spans="1:22" ht="15.75" customHeight="1">
      <c r="A38" s="64" t="s">
        <v>503</v>
      </c>
      <c r="R38" s="67"/>
      <c r="T38" s="17"/>
      <c r="U38" s="31"/>
      <c r="V38" s="31"/>
    </row>
    <row r="39" spans="1:25" ht="15" customHeight="1">
      <c r="A39" s="71" t="s">
        <v>504</v>
      </c>
      <c r="B39" s="10">
        <f aca="true" t="shared" si="14" ref="B39:B48">B15</f>
        <v>15</v>
      </c>
      <c r="C39" s="45">
        <f aca="true" t="shared" si="15" ref="C39:C48">C15</f>
        <v>22.5</v>
      </c>
      <c r="D39" s="45">
        <f aca="true" t="shared" si="16" ref="D39:D48">D15</f>
        <v>30</v>
      </c>
      <c r="E39" s="45">
        <f aca="true" t="shared" si="17" ref="E39:E48">E15</f>
        <v>37.5</v>
      </c>
      <c r="F39" s="11">
        <v>19</v>
      </c>
      <c r="G39" s="11">
        <v>26</v>
      </c>
      <c r="H39" s="26"/>
      <c r="I39" s="26"/>
      <c r="J39" s="26">
        <v>10</v>
      </c>
      <c r="K39" s="26">
        <v>15</v>
      </c>
      <c r="L39" s="26">
        <v>15</v>
      </c>
      <c r="M39" s="26">
        <v>20</v>
      </c>
      <c r="N39" s="26"/>
      <c r="O39" s="26"/>
      <c r="P39" s="26">
        <v>2</v>
      </c>
      <c r="Q39" s="26">
        <v>200</v>
      </c>
      <c r="R39" s="65"/>
      <c r="S39" s="27" t="s">
        <v>505</v>
      </c>
      <c r="T39" s="17">
        <f aca="true" t="shared" si="18" ref="T39:T48">(C39+E39+B39+D39)/4</f>
        <v>26.25</v>
      </c>
      <c r="U39" s="31"/>
      <c r="V39" s="31"/>
      <c r="Y39" s="30">
        <v>1874</v>
      </c>
    </row>
    <row r="40" spans="1:25" ht="15" customHeight="1">
      <c r="A40" s="71" t="s">
        <v>506</v>
      </c>
      <c r="B40" s="10">
        <f t="shared" si="14"/>
        <v>22</v>
      </c>
      <c r="C40" s="45">
        <f t="shared" si="15"/>
        <v>33</v>
      </c>
      <c r="D40" s="45">
        <f t="shared" si="16"/>
        <v>44</v>
      </c>
      <c r="E40" s="45">
        <f t="shared" si="17"/>
        <v>55</v>
      </c>
      <c r="F40" s="11">
        <v>23</v>
      </c>
      <c r="G40" s="11">
        <v>32</v>
      </c>
      <c r="H40" s="26"/>
      <c r="I40" s="26"/>
      <c r="J40" s="26">
        <v>25</v>
      </c>
      <c r="K40" s="26">
        <v>30</v>
      </c>
      <c r="L40" s="26">
        <v>35</v>
      </c>
      <c r="M40" s="26">
        <v>40</v>
      </c>
      <c r="N40" s="26"/>
      <c r="O40" s="26"/>
      <c r="P40" s="26">
        <v>6</v>
      </c>
      <c r="Q40" s="26">
        <v>400</v>
      </c>
      <c r="R40" s="69">
        <f>R4</f>
        <v>2149</v>
      </c>
      <c r="S40" s="27" t="s">
        <v>507</v>
      </c>
      <c r="T40" s="17">
        <f t="shared" si="18"/>
        <v>38.5</v>
      </c>
      <c r="U40" s="31"/>
      <c r="V40" s="31"/>
      <c r="Y40" s="30">
        <v>305</v>
      </c>
    </row>
    <row r="41" spans="1:25" ht="15" customHeight="1">
      <c r="A41" s="71" t="s">
        <v>508</v>
      </c>
      <c r="B41" s="10">
        <f t="shared" si="14"/>
        <v>29</v>
      </c>
      <c r="C41" s="45">
        <f t="shared" si="15"/>
        <v>43.5</v>
      </c>
      <c r="D41" s="45">
        <f t="shared" si="16"/>
        <v>58</v>
      </c>
      <c r="E41" s="45">
        <f t="shared" si="17"/>
        <v>72.5</v>
      </c>
      <c r="F41" s="11">
        <v>27</v>
      </c>
      <c r="G41" s="11">
        <v>38</v>
      </c>
      <c r="H41" s="26"/>
      <c r="I41" s="26"/>
      <c r="J41" s="26">
        <v>40</v>
      </c>
      <c r="K41" s="26">
        <v>45</v>
      </c>
      <c r="L41" s="26">
        <v>55</v>
      </c>
      <c r="M41" s="26">
        <v>60</v>
      </c>
      <c r="N41" s="26"/>
      <c r="O41" s="26"/>
      <c r="P41" s="26">
        <v>12</v>
      </c>
      <c r="Q41" s="26">
        <v>600</v>
      </c>
      <c r="R41" s="65"/>
      <c r="S41" s="27" t="s">
        <v>509</v>
      </c>
      <c r="T41" s="17">
        <f t="shared" si="18"/>
        <v>50.75</v>
      </c>
      <c r="U41" s="31"/>
      <c r="V41" s="31"/>
      <c r="Y41" s="30">
        <v>315</v>
      </c>
    </row>
    <row r="42" spans="1:25" ht="15" customHeight="1">
      <c r="A42" s="71" t="s">
        <v>510</v>
      </c>
      <c r="B42" s="10">
        <f t="shared" si="14"/>
        <v>36</v>
      </c>
      <c r="C42" s="45">
        <f t="shared" si="15"/>
        <v>54</v>
      </c>
      <c r="D42" s="45">
        <f t="shared" si="16"/>
        <v>72</v>
      </c>
      <c r="E42" s="45">
        <f t="shared" si="17"/>
        <v>90</v>
      </c>
      <c r="F42" s="11">
        <v>31</v>
      </c>
      <c r="G42" s="11">
        <v>44</v>
      </c>
      <c r="H42" s="26"/>
      <c r="I42" s="26"/>
      <c r="J42" s="26">
        <v>55</v>
      </c>
      <c r="K42" s="26">
        <v>60</v>
      </c>
      <c r="L42" s="26">
        <v>75</v>
      </c>
      <c r="M42" s="26">
        <v>80</v>
      </c>
      <c r="N42" s="26"/>
      <c r="O42" s="26"/>
      <c r="P42" s="26">
        <v>18</v>
      </c>
      <c r="Q42" s="26">
        <v>800</v>
      </c>
      <c r="R42" s="65"/>
      <c r="S42" s="27" t="s">
        <v>511</v>
      </c>
      <c r="T42" s="17">
        <f t="shared" si="18"/>
        <v>63</v>
      </c>
      <c r="U42" s="31"/>
      <c r="V42" s="31"/>
      <c r="Y42" s="30">
        <v>1876</v>
      </c>
    </row>
    <row r="43" spans="1:25" ht="15" customHeight="1">
      <c r="A43" s="71" t="s">
        <v>512</v>
      </c>
      <c r="B43" s="10">
        <f t="shared" si="14"/>
        <v>43</v>
      </c>
      <c r="C43" s="45">
        <f t="shared" si="15"/>
        <v>64.5</v>
      </c>
      <c r="D43" s="45">
        <f t="shared" si="16"/>
        <v>86</v>
      </c>
      <c r="E43" s="45">
        <f t="shared" si="17"/>
        <v>107.5</v>
      </c>
      <c r="F43" s="11">
        <v>35</v>
      </c>
      <c r="G43" s="11">
        <v>50</v>
      </c>
      <c r="H43" s="26"/>
      <c r="I43" s="26"/>
      <c r="J43" s="26">
        <v>70</v>
      </c>
      <c r="K43" s="26">
        <v>75</v>
      </c>
      <c r="L43" s="26">
        <v>95</v>
      </c>
      <c r="M43" s="26">
        <v>100</v>
      </c>
      <c r="N43" s="26"/>
      <c r="O43" s="26"/>
      <c r="P43" s="26">
        <v>24</v>
      </c>
      <c r="Q43" s="26">
        <v>1000</v>
      </c>
      <c r="R43" s="65"/>
      <c r="S43" s="27" t="s">
        <v>513</v>
      </c>
      <c r="T43" s="17">
        <f t="shared" si="18"/>
        <v>75.25</v>
      </c>
      <c r="U43" s="31"/>
      <c r="V43" s="31"/>
      <c r="Y43" s="30">
        <v>454</v>
      </c>
    </row>
    <row r="44" spans="1:25" ht="15" customHeight="1">
      <c r="A44" s="71" t="s">
        <v>514</v>
      </c>
      <c r="B44" s="10">
        <f t="shared" si="14"/>
        <v>50</v>
      </c>
      <c r="C44" s="45">
        <f t="shared" si="15"/>
        <v>75</v>
      </c>
      <c r="D44" s="45">
        <f t="shared" si="16"/>
        <v>100</v>
      </c>
      <c r="E44" s="45">
        <f t="shared" si="17"/>
        <v>125</v>
      </c>
      <c r="F44" s="11">
        <v>39</v>
      </c>
      <c r="G44" s="11">
        <v>56</v>
      </c>
      <c r="H44" s="26"/>
      <c r="I44" s="26"/>
      <c r="J44" s="26">
        <v>85</v>
      </c>
      <c r="K44" s="26">
        <v>90</v>
      </c>
      <c r="L44" s="26">
        <v>115</v>
      </c>
      <c r="M44" s="26">
        <v>120</v>
      </c>
      <c r="N44" s="26"/>
      <c r="O44" s="26"/>
      <c r="P44" s="26">
        <v>32</v>
      </c>
      <c r="Q44" s="26">
        <v>1200</v>
      </c>
      <c r="R44" s="65" t="s">
        <v>94</v>
      </c>
      <c r="S44" s="27" t="s">
        <v>515</v>
      </c>
      <c r="T44" s="17">
        <f t="shared" si="18"/>
        <v>87.5</v>
      </c>
      <c r="U44" s="31"/>
      <c r="V44" s="31"/>
      <c r="Y44" s="30">
        <v>247</v>
      </c>
    </row>
    <row r="45" spans="1:25" ht="15" customHeight="1">
      <c r="A45" s="71" t="s">
        <v>516</v>
      </c>
      <c r="B45" s="10">
        <f t="shared" si="14"/>
        <v>57</v>
      </c>
      <c r="C45" s="45">
        <f t="shared" si="15"/>
        <v>85.5</v>
      </c>
      <c r="D45" s="45">
        <f t="shared" si="16"/>
        <v>114</v>
      </c>
      <c r="E45" s="45">
        <f t="shared" si="17"/>
        <v>142.5</v>
      </c>
      <c r="F45" s="11">
        <v>43</v>
      </c>
      <c r="G45" s="11">
        <v>62</v>
      </c>
      <c r="H45" s="26"/>
      <c r="I45" s="26"/>
      <c r="J45" s="26">
        <v>100</v>
      </c>
      <c r="K45" s="26">
        <v>105</v>
      </c>
      <c r="L45" s="26">
        <v>135</v>
      </c>
      <c r="M45" s="26">
        <v>140</v>
      </c>
      <c r="N45" s="26"/>
      <c r="O45" s="26"/>
      <c r="P45" s="26">
        <v>40</v>
      </c>
      <c r="Q45" s="26">
        <v>1400</v>
      </c>
      <c r="R45" s="65"/>
      <c r="S45" s="27" t="s">
        <v>517</v>
      </c>
      <c r="T45" s="17">
        <f t="shared" si="18"/>
        <v>99.75</v>
      </c>
      <c r="U45" s="31"/>
      <c r="V45" s="31"/>
      <c r="Y45" s="30">
        <v>399</v>
      </c>
    </row>
    <row r="46" spans="1:25" ht="15" customHeight="1">
      <c r="A46" s="71" t="s">
        <v>518</v>
      </c>
      <c r="B46" s="10">
        <f t="shared" si="14"/>
        <v>64</v>
      </c>
      <c r="C46" s="45">
        <f t="shared" si="15"/>
        <v>96</v>
      </c>
      <c r="D46" s="45">
        <f t="shared" si="16"/>
        <v>128</v>
      </c>
      <c r="E46" s="45">
        <f t="shared" si="17"/>
        <v>160</v>
      </c>
      <c r="F46" s="11">
        <v>47</v>
      </c>
      <c r="G46" s="11">
        <v>68</v>
      </c>
      <c r="H46" s="26"/>
      <c r="I46" s="26"/>
      <c r="J46" s="26">
        <v>115</v>
      </c>
      <c r="K46" s="26">
        <v>120</v>
      </c>
      <c r="L46" s="26">
        <v>155</v>
      </c>
      <c r="M46" s="26">
        <v>160</v>
      </c>
      <c r="N46" s="26"/>
      <c r="O46" s="26"/>
      <c r="P46" s="26">
        <v>48</v>
      </c>
      <c r="Q46" s="26">
        <v>1600</v>
      </c>
      <c r="R46" s="65"/>
      <c r="S46" s="27" t="s">
        <v>519</v>
      </c>
      <c r="T46" s="17">
        <f t="shared" si="18"/>
        <v>112</v>
      </c>
      <c r="U46" s="31"/>
      <c r="V46" s="31"/>
      <c r="Y46" s="30">
        <v>1873</v>
      </c>
    </row>
    <row r="47" spans="1:25" ht="15" customHeight="1">
      <c r="A47" s="71" t="s">
        <v>520</v>
      </c>
      <c r="B47" s="10">
        <f t="shared" si="14"/>
        <v>71</v>
      </c>
      <c r="C47" s="45">
        <f t="shared" si="15"/>
        <v>106.5</v>
      </c>
      <c r="D47" s="45">
        <f t="shared" si="16"/>
        <v>142</v>
      </c>
      <c r="E47" s="45">
        <f t="shared" si="17"/>
        <v>177.5</v>
      </c>
      <c r="F47" s="11">
        <v>51</v>
      </c>
      <c r="G47" s="11">
        <v>74</v>
      </c>
      <c r="H47" s="26"/>
      <c r="I47" s="26"/>
      <c r="J47" s="26">
        <v>130</v>
      </c>
      <c r="K47" s="26">
        <v>135</v>
      </c>
      <c r="L47" s="26">
        <v>175</v>
      </c>
      <c r="M47" s="26">
        <v>180</v>
      </c>
      <c r="N47" s="26"/>
      <c r="O47" s="26"/>
      <c r="P47" s="26">
        <v>56</v>
      </c>
      <c r="Q47" s="26">
        <v>1800</v>
      </c>
      <c r="R47" s="65"/>
      <c r="S47" s="27" t="s">
        <v>521</v>
      </c>
      <c r="T47" s="17">
        <f t="shared" si="18"/>
        <v>124.25</v>
      </c>
      <c r="U47" s="31"/>
      <c r="V47" s="31"/>
      <c r="Y47" s="30">
        <v>1872</v>
      </c>
    </row>
    <row r="48" spans="1:25" ht="15" customHeight="1">
      <c r="A48" s="71" t="s">
        <v>522</v>
      </c>
      <c r="B48" s="10">
        <f t="shared" si="14"/>
        <v>78</v>
      </c>
      <c r="C48" s="45">
        <f t="shared" si="15"/>
        <v>117</v>
      </c>
      <c r="D48" s="45">
        <f t="shared" si="16"/>
        <v>156</v>
      </c>
      <c r="E48" s="45">
        <f t="shared" si="17"/>
        <v>195</v>
      </c>
      <c r="F48" s="11">
        <v>55</v>
      </c>
      <c r="G48" s="11">
        <v>80</v>
      </c>
      <c r="H48" s="26"/>
      <c r="I48" s="26"/>
      <c r="J48" s="26">
        <v>145</v>
      </c>
      <c r="K48" s="26">
        <v>150</v>
      </c>
      <c r="L48" s="26">
        <v>195</v>
      </c>
      <c r="M48" s="26">
        <v>200</v>
      </c>
      <c r="N48" s="26"/>
      <c r="O48" s="26"/>
      <c r="P48" s="26">
        <v>62</v>
      </c>
      <c r="Q48" s="26">
        <v>2000</v>
      </c>
      <c r="R48" s="65" t="s">
        <v>94</v>
      </c>
      <c r="S48" s="27" t="s">
        <v>523</v>
      </c>
      <c r="T48" s="17">
        <f t="shared" si="18"/>
        <v>136.5</v>
      </c>
      <c r="U48" s="31"/>
      <c r="V48" s="31"/>
      <c r="Y48" s="30">
        <v>1878</v>
      </c>
    </row>
    <row r="49" ht="15" customHeight="1">
      <c r="R49" s="67"/>
    </row>
    <row r="50" spans="1:20" ht="15.75" customHeight="1">
      <c r="A50" s="64" t="s">
        <v>524</v>
      </c>
      <c r="R50" s="67"/>
      <c r="T50" s="17"/>
    </row>
    <row r="51" spans="1:25" ht="15" customHeight="1">
      <c r="A51" s="72" t="s">
        <v>525</v>
      </c>
      <c r="B51" s="10">
        <v>2</v>
      </c>
      <c r="C51" s="45">
        <v>3</v>
      </c>
      <c r="D51" s="45">
        <v>4</v>
      </c>
      <c r="E51" s="45">
        <v>5</v>
      </c>
      <c r="F51" s="11">
        <v>19</v>
      </c>
      <c r="G51" s="11">
        <v>26</v>
      </c>
      <c r="H51" s="26"/>
      <c r="I51" s="26"/>
      <c r="J51" s="26">
        <v>10</v>
      </c>
      <c r="K51" s="26">
        <v>15</v>
      </c>
      <c r="L51" s="26">
        <v>15</v>
      </c>
      <c r="M51" s="26">
        <v>20</v>
      </c>
      <c r="N51" s="26"/>
      <c r="O51" s="26"/>
      <c r="P51" s="26">
        <v>2</v>
      </c>
      <c r="Q51" s="26">
        <v>200</v>
      </c>
      <c r="R51" s="65"/>
      <c r="S51" s="27" t="s">
        <v>526</v>
      </c>
      <c r="T51" s="17">
        <f aca="true" t="shared" si="19" ref="T51:T60">(C51+E51+B51+D51)/4</f>
        <v>3.5</v>
      </c>
      <c r="U51" s="31">
        <v>310</v>
      </c>
      <c r="V51" s="31" t="s">
        <v>527</v>
      </c>
      <c r="W51" s="31">
        <v>5</v>
      </c>
      <c r="Y51" s="30">
        <v>1880</v>
      </c>
    </row>
    <row r="52" spans="1:25" ht="15" customHeight="1">
      <c r="A52" s="72" t="s">
        <v>528</v>
      </c>
      <c r="B52" s="10">
        <v>3</v>
      </c>
      <c r="C52" s="45">
        <v>5</v>
      </c>
      <c r="D52" s="45">
        <v>6</v>
      </c>
      <c r="E52" s="45">
        <v>8</v>
      </c>
      <c r="F52" s="11">
        <v>23</v>
      </c>
      <c r="G52" s="11">
        <v>32</v>
      </c>
      <c r="H52" s="26"/>
      <c r="I52" s="26"/>
      <c r="J52" s="26">
        <v>25</v>
      </c>
      <c r="K52" s="26">
        <v>30</v>
      </c>
      <c r="L52" s="26">
        <v>35</v>
      </c>
      <c r="M52" s="26">
        <v>40</v>
      </c>
      <c r="N52" s="26"/>
      <c r="O52" s="26"/>
      <c r="P52" s="26">
        <v>6</v>
      </c>
      <c r="Q52" s="26">
        <v>400</v>
      </c>
      <c r="R52" s="69">
        <f>R4</f>
        <v>2149</v>
      </c>
      <c r="S52" s="27" t="s">
        <v>529</v>
      </c>
      <c r="T52" s="17">
        <f t="shared" si="19"/>
        <v>5.5</v>
      </c>
      <c r="U52" s="31">
        <v>2154</v>
      </c>
      <c r="V52" s="31" t="s">
        <v>530</v>
      </c>
      <c r="W52" s="31">
        <v>6</v>
      </c>
      <c r="Y52" s="30">
        <v>453</v>
      </c>
    </row>
    <row r="53" spans="1:25" ht="15" customHeight="1">
      <c r="A53" s="72" t="s">
        <v>531</v>
      </c>
      <c r="B53" s="10">
        <v>4</v>
      </c>
      <c r="C53" s="45">
        <v>6</v>
      </c>
      <c r="D53" s="45">
        <v>8</v>
      </c>
      <c r="E53" s="45">
        <v>10</v>
      </c>
      <c r="F53" s="11">
        <v>27</v>
      </c>
      <c r="G53" s="11">
        <v>38</v>
      </c>
      <c r="H53" s="26"/>
      <c r="I53" s="26"/>
      <c r="J53" s="26">
        <v>40</v>
      </c>
      <c r="K53" s="26">
        <v>45</v>
      </c>
      <c r="L53" s="26">
        <v>55</v>
      </c>
      <c r="M53" s="26">
        <v>60</v>
      </c>
      <c r="N53" s="26"/>
      <c r="O53" s="26"/>
      <c r="P53" s="26">
        <v>12</v>
      </c>
      <c r="Q53" s="26">
        <v>600</v>
      </c>
      <c r="R53" s="65"/>
      <c r="S53" s="27">
        <v>450</v>
      </c>
      <c r="T53" s="17">
        <f t="shared" si="19"/>
        <v>7</v>
      </c>
      <c r="U53" s="31">
        <v>2147</v>
      </c>
      <c r="V53" s="31" t="s">
        <v>532</v>
      </c>
      <c r="W53" s="31">
        <v>7</v>
      </c>
      <c r="Y53" s="30">
        <v>310</v>
      </c>
    </row>
    <row r="54" spans="1:25" ht="15" customHeight="1">
      <c r="A54" s="72" t="s">
        <v>533</v>
      </c>
      <c r="B54" s="10">
        <v>5</v>
      </c>
      <c r="C54" s="45">
        <v>8</v>
      </c>
      <c r="D54" s="45">
        <v>10</v>
      </c>
      <c r="E54" s="45">
        <v>13</v>
      </c>
      <c r="F54" s="11">
        <v>31</v>
      </c>
      <c r="G54" s="11">
        <v>44</v>
      </c>
      <c r="H54" s="26"/>
      <c r="I54" s="26"/>
      <c r="J54" s="26">
        <v>55</v>
      </c>
      <c r="K54" s="26">
        <v>60</v>
      </c>
      <c r="L54" s="26">
        <v>75</v>
      </c>
      <c r="M54" s="26">
        <v>80</v>
      </c>
      <c r="N54" s="26"/>
      <c r="O54" s="26"/>
      <c r="P54" s="26">
        <v>18</v>
      </c>
      <c r="Q54" s="26">
        <v>800</v>
      </c>
      <c r="R54" s="65"/>
      <c r="S54" s="27">
        <v>253</v>
      </c>
      <c r="T54" s="17">
        <f t="shared" si="19"/>
        <v>9</v>
      </c>
      <c r="U54" s="31">
        <v>253</v>
      </c>
      <c r="V54" s="31" t="s">
        <v>534</v>
      </c>
      <c r="W54" s="31">
        <v>4</v>
      </c>
      <c r="Y54" s="30">
        <v>1871</v>
      </c>
    </row>
    <row r="55" spans="1:25" ht="15" customHeight="1">
      <c r="A55" s="72" t="s">
        <v>535</v>
      </c>
      <c r="B55" s="10">
        <v>6</v>
      </c>
      <c r="C55" s="45">
        <v>9</v>
      </c>
      <c r="D55" s="45">
        <v>12</v>
      </c>
      <c r="E55" s="45">
        <v>15</v>
      </c>
      <c r="F55" s="11">
        <v>35</v>
      </c>
      <c r="G55" s="11">
        <v>50</v>
      </c>
      <c r="H55" s="26"/>
      <c r="I55" s="26"/>
      <c r="J55" s="26">
        <v>70</v>
      </c>
      <c r="K55" s="26">
        <v>75</v>
      </c>
      <c r="L55" s="26">
        <v>95</v>
      </c>
      <c r="M55" s="26">
        <v>100</v>
      </c>
      <c r="N55" s="26"/>
      <c r="O55" s="26"/>
      <c r="P55" s="26">
        <v>24</v>
      </c>
      <c r="Q55" s="26">
        <v>1000</v>
      </c>
      <c r="R55" s="65"/>
      <c r="S55" s="27">
        <v>310</v>
      </c>
      <c r="T55" s="17">
        <f t="shared" si="19"/>
        <v>10.5</v>
      </c>
      <c r="U55" s="31">
        <v>275</v>
      </c>
      <c r="V55" s="31" t="s">
        <v>536</v>
      </c>
      <c r="W55" s="31">
        <v>9</v>
      </c>
      <c r="Y55" s="30">
        <v>243</v>
      </c>
    </row>
    <row r="56" spans="1:25" ht="15" customHeight="1">
      <c r="A56" s="72" t="s">
        <v>537</v>
      </c>
      <c r="B56" s="10">
        <v>7</v>
      </c>
      <c r="C56" s="45">
        <v>11</v>
      </c>
      <c r="D56" s="45">
        <v>14</v>
      </c>
      <c r="E56" s="45">
        <v>18</v>
      </c>
      <c r="F56" s="11">
        <v>39</v>
      </c>
      <c r="G56" s="11">
        <v>56</v>
      </c>
      <c r="H56" s="26"/>
      <c r="I56" s="26"/>
      <c r="J56" s="26">
        <v>85</v>
      </c>
      <c r="K56" s="26">
        <v>90</v>
      </c>
      <c r="L56" s="26">
        <v>115</v>
      </c>
      <c r="M56" s="26">
        <v>120</v>
      </c>
      <c r="N56" s="26"/>
      <c r="O56" s="26"/>
      <c r="P56" s="26">
        <v>32</v>
      </c>
      <c r="Q56" s="26">
        <v>1200</v>
      </c>
      <c r="R56" s="65" t="s">
        <v>94</v>
      </c>
      <c r="S56" s="27">
        <v>2154</v>
      </c>
      <c r="T56" s="17">
        <f t="shared" si="19"/>
        <v>12.5</v>
      </c>
      <c r="U56" s="31">
        <v>450</v>
      </c>
      <c r="V56" s="31" t="s">
        <v>538</v>
      </c>
      <c r="W56" s="31">
        <v>3</v>
      </c>
      <c r="Y56" s="30">
        <v>253</v>
      </c>
    </row>
    <row r="57" spans="1:25" ht="15" customHeight="1">
      <c r="A57" s="72" t="s">
        <v>539</v>
      </c>
      <c r="B57" s="10">
        <v>8</v>
      </c>
      <c r="C57" s="45">
        <v>12</v>
      </c>
      <c r="D57" s="45">
        <v>16</v>
      </c>
      <c r="E57" s="45">
        <v>20</v>
      </c>
      <c r="F57" s="11">
        <v>43</v>
      </c>
      <c r="G57" s="11">
        <v>62</v>
      </c>
      <c r="H57" s="26"/>
      <c r="I57" s="26"/>
      <c r="J57" s="26">
        <v>100</v>
      </c>
      <c r="K57" s="26">
        <v>105</v>
      </c>
      <c r="L57" s="26">
        <v>135</v>
      </c>
      <c r="M57" s="26">
        <v>140</v>
      </c>
      <c r="N57" s="26"/>
      <c r="O57" s="26"/>
      <c r="P57" s="26">
        <v>40</v>
      </c>
      <c r="Q57" s="26">
        <v>1400</v>
      </c>
      <c r="R57" s="65"/>
      <c r="S57" s="27">
        <v>2147</v>
      </c>
      <c r="T57" s="17">
        <f t="shared" si="19"/>
        <v>14</v>
      </c>
      <c r="U57" s="31">
        <v>2155</v>
      </c>
      <c r="V57" s="31" t="s">
        <v>540</v>
      </c>
      <c r="W57" s="31">
        <v>2</v>
      </c>
      <c r="Y57" s="30">
        <v>1881</v>
      </c>
    </row>
    <row r="58" spans="1:25" ht="15" customHeight="1">
      <c r="A58" s="72" t="s">
        <v>541</v>
      </c>
      <c r="B58" s="10">
        <v>9</v>
      </c>
      <c r="C58" s="45">
        <v>14</v>
      </c>
      <c r="D58" s="45">
        <v>18</v>
      </c>
      <c r="E58" s="45">
        <v>23</v>
      </c>
      <c r="F58" s="11">
        <v>47</v>
      </c>
      <c r="G58" s="11">
        <v>68</v>
      </c>
      <c r="H58" s="26"/>
      <c r="I58" s="26"/>
      <c r="J58" s="26">
        <v>115</v>
      </c>
      <c r="K58" s="26">
        <v>120</v>
      </c>
      <c r="L58" s="26">
        <v>155</v>
      </c>
      <c r="M58" s="26">
        <v>160</v>
      </c>
      <c r="N58" s="26"/>
      <c r="O58" s="26"/>
      <c r="P58" s="26">
        <v>48</v>
      </c>
      <c r="Q58" s="26">
        <v>1600</v>
      </c>
      <c r="R58" s="65"/>
      <c r="S58" s="27">
        <v>1881</v>
      </c>
      <c r="T58" s="17">
        <f t="shared" si="19"/>
        <v>16</v>
      </c>
      <c r="U58" s="31">
        <v>1879</v>
      </c>
      <c r="V58" s="31" t="s">
        <v>542</v>
      </c>
      <c r="W58" s="31">
        <v>10</v>
      </c>
      <c r="Y58" s="30">
        <v>450</v>
      </c>
    </row>
    <row r="59" spans="1:25" ht="15" customHeight="1">
      <c r="A59" s="72" t="s">
        <v>543</v>
      </c>
      <c r="B59" s="10">
        <v>10</v>
      </c>
      <c r="C59" s="45">
        <v>15</v>
      </c>
      <c r="D59" s="45">
        <v>20</v>
      </c>
      <c r="E59" s="45">
        <v>25</v>
      </c>
      <c r="F59" s="11">
        <v>51</v>
      </c>
      <c r="G59" s="11">
        <v>74</v>
      </c>
      <c r="H59" s="26"/>
      <c r="I59" s="26"/>
      <c r="J59" s="26">
        <v>130</v>
      </c>
      <c r="K59" s="26">
        <v>135</v>
      </c>
      <c r="L59" s="26">
        <v>175</v>
      </c>
      <c r="M59" s="26">
        <v>180</v>
      </c>
      <c r="N59" s="26"/>
      <c r="O59" s="26"/>
      <c r="P59" s="26">
        <v>56</v>
      </c>
      <c r="Q59" s="26">
        <v>1800</v>
      </c>
      <c r="R59" s="65"/>
      <c r="S59" s="27">
        <v>275</v>
      </c>
      <c r="T59" s="17">
        <f t="shared" si="19"/>
        <v>17.5</v>
      </c>
      <c r="U59" s="31">
        <v>1880</v>
      </c>
      <c r="V59" s="31" t="s">
        <v>544</v>
      </c>
      <c r="W59" s="31">
        <v>1</v>
      </c>
      <c r="Y59" s="30">
        <v>275</v>
      </c>
    </row>
    <row r="60" spans="1:25" ht="15" customHeight="1">
      <c r="A60" s="72" t="s">
        <v>545</v>
      </c>
      <c r="B60" s="10">
        <v>11</v>
      </c>
      <c r="C60" s="45">
        <v>17</v>
      </c>
      <c r="D60" s="45">
        <v>22</v>
      </c>
      <c r="E60" s="45">
        <v>28</v>
      </c>
      <c r="F60" s="11">
        <v>55</v>
      </c>
      <c r="G60" s="11">
        <v>80</v>
      </c>
      <c r="H60" s="26"/>
      <c r="I60" s="26"/>
      <c r="J60" s="26">
        <v>145</v>
      </c>
      <c r="K60" s="26">
        <v>150</v>
      </c>
      <c r="L60" s="26">
        <v>195</v>
      </c>
      <c r="M60" s="26">
        <v>200</v>
      </c>
      <c r="N60" s="26"/>
      <c r="O60" s="26"/>
      <c r="P60" s="26">
        <v>62</v>
      </c>
      <c r="Q60" s="26">
        <v>2000</v>
      </c>
      <c r="R60" s="65" t="s">
        <v>94</v>
      </c>
      <c r="S60" s="27">
        <v>1879</v>
      </c>
      <c r="T60" s="17">
        <f t="shared" si="19"/>
        <v>19.5</v>
      </c>
      <c r="U60" s="31">
        <v>1881</v>
      </c>
      <c r="V60" s="31" t="s">
        <v>546</v>
      </c>
      <c r="W60" s="31">
        <v>8</v>
      </c>
      <c r="Y60" s="30">
        <v>1879</v>
      </c>
    </row>
    <row r="61" ht="15" customHeight="1">
      <c r="R61" s="67"/>
    </row>
    <row r="62" spans="1:20" ht="15.75" customHeight="1">
      <c r="A62" s="64" t="s">
        <v>547</v>
      </c>
      <c r="R62" s="67"/>
      <c r="T62" s="17"/>
    </row>
    <row r="63" spans="1:25" ht="15" customHeight="1">
      <c r="A63" s="73" t="s">
        <v>548</v>
      </c>
      <c r="B63" s="10">
        <f aca="true" t="shared" si="20" ref="B63:B72">B39</f>
        <v>15</v>
      </c>
      <c r="C63" s="45">
        <f aca="true" t="shared" si="21" ref="C63:C72">C39</f>
        <v>22.5</v>
      </c>
      <c r="D63" s="45">
        <f aca="true" t="shared" si="22" ref="D63:D72">D39</f>
        <v>30</v>
      </c>
      <c r="E63" s="45">
        <f aca="true" t="shared" si="23" ref="E63:E72">E39</f>
        <v>37.5</v>
      </c>
      <c r="F63" s="11">
        <v>19</v>
      </c>
      <c r="G63" s="11">
        <v>26</v>
      </c>
      <c r="H63" s="26"/>
      <c r="I63" s="26"/>
      <c r="J63" s="26">
        <v>10</v>
      </c>
      <c r="K63" s="26">
        <v>15</v>
      </c>
      <c r="L63" s="26">
        <v>15</v>
      </c>
      <c r="M63" s="26">
        <v>20</v>
      </c>
      <c r="N63" s="26"/>
      <c r="O63" s="26"/>
      <c r="P63" s="26">
        <v>2</v>
      </c>
      <c r="Q63" s="26">
        <v>200</v>
      </c>
      <c r="R63" s="65"/>
      <c r="S63" s="27" t="s">
        <v>549</v>
      </c>
      <c r="T63" s="17">
        <f aca="true" t="shared" si="24" ref="T63:T72">(C63+E63+B63+D63)/4</f>
        <v>26.25</v>
      </c>
      <c r="U63" s="31">
        <v>2143</v>
      </c>
      <c r="V63" s="31" t="s">
        <v>439</v>
      </c>
      <c r="Y63" s="30">
        <v>1880</v>
      </c>
    </row>
    <row r="64" spans="1:25" ht="15" customHeight="1">
      <c r="A64" s="73" t="s">
        <v>550</v>
      </c>
      <c r="B64" s="10">
        <f t="shared" si="20"/>
        <v>22</v>
      </c>
      <c r="C64" s="45">
        <f t="shared" si="21"/>
        <v>33</v>
      </c>
      <c r="D64" s="45">
        <f t="shared" si="22"/>
        <v>44</v>
      </c>
      <c r="E64" s="45">
        <f t="shared" si="23"/>
        <v>55</v>
      </c>
      <c r="F64" s="11">
        <v>23</v>
      </c>
      <c r="G64" s="11">
        <v>32</v>
      </c>
      <c r="H64" s="26"/>
      <c r="I64" s="26"/>
      <c r="J64" s="26">
        <v>25</v>
      </c>
      <c r="K64" s="26">
        <v>30</v>
      </c>
      <c r="L64" s="26">
        <v>35</v>
      </c>
      <c r="M64" s="26">
        <v>40</v>
      </c>
      <c r="N64" s="26"/>
      <c r="O64" s="26"/>
      <c r="P64" s="26">
        <v>6</v>
      </c>
      <c r="Q64" s="26">
        <v>400</v>
      </c>
      <c r="R64" s="69">
        <f>R4</f>
        <v>2149</v>
      </c>
      <c r="S64" s="27" t="s">
        <v>551</v>
      </c>
      <c r="T64" s="17">
        <f t="shared" si="24"/>
        <v>38.5</v>
      </c>
      <c r="U64" s="31">
        <v>307</v>
      </c>
      <c r="V64" s="31" t="s">
        <v>552</v>
      </c>
      <c r="Y64" s="30">
        <v>453</v>
      </c>
    </row>
    <row r="65" spans="1:25" ht="15" customHeight="1">
      <c r="A65" s="73" t="s">
        <v>553</v>
      </c>
      <c r="B65" s="10">
        <f t="shared" si="20"/>
        <v>29</v>
      </c>
      <c r="C65" s="45">
        <f t="shared" si="21"/>
        <v>43.5</v>
      </c>
      <c r="D65" s="45">
        <f t="shared" si="22"/>
        <v>58</v>
      </c>
      <c r="E65" s="45">
        <f t="shared" si="23"/>
        <v>72.5</v>
      </c>
      <c r="F65" s="11">
        <v>27</v>
      </c>
      <c r="G65" s="11">
        <v>38</v>
      </c>
      <c r="H65" s="26"/>
      <c r="I65" s="26"/>
      <c r="J65" s="26">
        <v>40</v>
      </c>
      <c r="K65" s="26">
        <v>45</v>
      </c>
      <c r="L65" s="26">
        <v>55</v>
      </c>
      <c r="M65" s="26">
        <v>60</v>
      </c>
      <c r="N65" s="26"/>
      <c r="O65" s="26"/>
      <c r="P65" s="26">
        <v>12</v>
      </c>
      <c r="Q65" s="26">
        <v>600</v>
      </c>
      <c r="R65" s="65"/>
      <c r="S65" s="27" t="s">
        <v>554</v>
      </c>
      <c r="T65" s="17">
        <f t="shared" si="24"/>
        <v>50.75</v>
      </c>
      <c r="U65" s="31">
        <v>453</v>
      </c>
      <c r="V65" s="31" t="s">
        <v>555</v>
      </c>
      <c r="Y65" s="30">
        <v>310</v>
      </c>
    </row>
    <row r="66" spans="1:25" ht="15" customHeight="1">
      <c r="A66" s="73" t="s">
        <v>556</v>
      </c>
      <c r="B66" s="10">
        <f t="shared" si="20"/>
        <v>36</v>
      </c>
      <c r="C66" s="45">
        <f t="shared" si="21"/>
        <v>54</v>
      </c>
      <c r="D66" s="45">
        <f t="shared" si="22"/>
        <v>72</v>
      </c>
      <c r="E66" s="45">
        <f t="shared" si="23"/>
        <v>90</v>
      </c>
      <c r="F66" s="11">
        <v>31</v>
      </c>
      <c r="G66" s="11">
        <v>44</v>
      </c>
      <c r="H66" s="26"/>
      <c r="I66" s="26"/>
      <c r="J66" s="26">
        <v>55</v>
      </c>
      <c r="K66" s="26">
        <v>60</v>
      </c>
      <c r="L66" s="26">
        <v>75</v>
      </c>
      <c r="M66" s="26">
        <v>80</v>
      </c>
      <c r="N66" s="26"/>
      <c r="O66" s="26"/>
      <c r="P66" s="26">
        <v>18</v>
      </c>
      <c r="Q66" s="26">
        <v>800</v>
      </c>
      <c r="R66" s="65"/>
      <c r="S66" s="27" t="s">
        <v>557</v>
      </c>
      <c r="T66" s="17">
        <f t="shared" si="24"/>
        <v>63</v>
      </c>
      <c r="U66" s="31">
        <v>1871</v>
      </c>
      <c r="V66" s="31" t="s">
        <v>558</v>
      </c>
      <c r="Y66" s="30">
        <v>1871</v>
      </c>
    </row>
    <row r="67" spans="1:25" ht="15" customHeight="1">
      <c r="A67" s="73" t="s">
        <v>559</v>
      </c>
      <c r="B67" s="10">
        <f t="shared" si="20"/>
        <v>43</v>
      </c>
      <c r="C67" s="45">
        <f t="shared" si="21"/>
        <v>64.5</v>
      </c>
      <c r="D67" s="45">
        <f t="shared" si="22"/>
        <v>86</v>
      </c>
      <c r="E67" s="45">
        <f t="shared" si="23"/>
        <v>107.5</v>
      </c>
      <c r="F67" s="11">
        <v>35</v>
      </c>
      <c r="G67" s="11">
        <v>50</v>
      </c>
      <c r="H67" s="26"/>
      <c r="I67" s="26"/>
      <c r="J67" s="26">
        <v>70</v>
      </c>
      <c r="K67" s="26">
        <v>75</v>
      </c>
      <c r="L67" s="26">
        <v>95</v>
      </c>
      <c r="M67" s="26">
        <v>100</v>
      </c>
      <c r="N67" s="26"/>
      <c r="O67" s="26"/>
      <c r="P67" s="26">
        <v>24</v>
      </c>
      <c r="Q67" s="26">
        <v>1000</v>
      </c>
      <c r="R67" s="65"/>
      <c r="S67" s="27" t="s">
        <v>560</v>
      </c>
      <c r="T67" s="17">
        <f t="shared" si="24"/>
        <v>75.25</v>
      </c>
      <c r="U67" s="31"/>
      <c r="V67" s="31"/>
      <c r="Y67" s="30">
        <v>243</v>
      </c>
    </row>
    <row r="68" spans="1:25" ht="15" customHeight="1">
      <c r="A68" s="73" t="s">
        <v>561</v>
      </c>
      <c r="B68" s="10">
        <f t="shared" si="20"/>
        <v>50</v>
      </c>
      <c r="C68" s="45">
        <f t="shared" si="21"/>
        <v>75</v>
      </c>
      <c r="D68" s="45">
        <f t="shared" si="22"/>
        <v>100</v>
      </c>
      <c r="E68" s="45">
        <f t="shared" si="23"/>
        <v>125</v>
      </c>
      <c r="F68" s="11">
        <v>39</v>
      </c>
      <c r="G68" s="11">
        <v>56</v>
      </c>
      <c r="H68" s="26"/>
      <c r="I68" s="26"/>
      <c r="J68" s="26">
        <v>85</v>
      </c>
      <c r="K68" s="26">
        <v>90</v>
      </c>
      <c r="L68" s="26">
        <v>115</v>
      </c>
      <c r="M68" s="26">
        <v>120</v>
      </c>
      <c r="N68" s="26"/>
      <c r="O68" s="26"/>
      <c r="P68" s="26">
        <v>32</v>
      </c>
      <c r="Q68" s="26">
        <v>1200</v>
      </c>
      <c r="R68" s="65" t="s">
        <v>94</v>
      </c>
      <c r="S68" s="27" t="s">
        <v>562</v>
      </c>
      <c r="T68" s="17">
        <f t="shared" si="24"/>
        <v>87.5</v>
      </c>
      <c r="U68" s="31"/>
      <c r="V68" s="31"/>
      <c r="Y68" s="30">
        <v>253</v>
      </c>
    </row>
    <row r="69" spans="1:25" ht="15" customHeight="1">
      <c r="A69" s="73" t="s">
        <v>563</v>
      </c>
      <c r="B69" s="10">
        <f t="shared" si="20"/>
        <v>57</v>
      </c>
      <c r="C69" s="45">
        <f t="shared" si="21"/>
        <v>85.5</v>
      </c>
      <c r="D69" s="45">
        <f t="shared" si="22"/>
        <v>114</v>
      </c>
      <c r="E69" s="45">
        <f t="shared" si="23"/>
        <v>142.5</v>
      </c>
      <c r="F69" s="11">
        <v>43</v>
      </c>
      <c r="G69" s="11">
        <v>62</v>
      </c>
      <c r="H69" s="26"/>
      <c r="I69" s="26"/>
      <c r="J69" s="26">
        <v>100</v>
      </c>
      <c r="K69" s="26">
        <v>105</v>
      </c>
      <c r="L69" s="26">
        <v>135</v>
      </c>
      <c r="M69" s="26">
        <v>140</v>
      </c>
      <c r="N69" s="26"/>
      <c r="O69" s="26"/>
      <c r="P69" s="26">
        <v>40</v>
      </c>
      <c r="Q69" s="26">
        <v>1400</v>
      </c>
      <c r="R69" s="65"/>
      <c r="S69" s="27" t="s">
        <v>564</v>
      </c>
      <c r="T69" s="17">
        <f t="shared" si="24"/>
        <v>99.75</v>
      </c>
      <c r="U69" s="31">
        <v>2156</v>
      </c>
      <c r="V69" s="31" t="s">
        <v>540</v>
      </c>
      <c r="Y69" s="30">
        <v>1881</v>
      </c>
    </row>
    <row r="70" spans="1:25" ht="15" customHeight="1">
      <c r="A70" s="73" t="s">
        <v>565</v>
      </c>
      <c r="B70" s="10">
        <f t="shared" si="20"/>
        <v>64</v>
      </c>
      <c r="C70" s="45">
        <f t="shared" si="21"/>
        <v>96</v>
      </c>
      <c r="D70" s="45">
        <f t="shared" si="22"/>
        <v>128</v>
      </c>
      <c r="E70" s="45">
        <f t="shared" si="23"/>
        <v>160</v>
      </c>
      <c r="F70" s="11">
        <v>47</v>
      </c>
      <c r="G70" s="11">
        <v>68</v>
      </c>
      <c r="H70" s="26"/>
      <c r="I70" s="26"/>
      <c r="J70" s="26">
        <v>115</v>
      </c>
      <c r="K70" s="26">
        <v>120</v>
      </c>
      <c r="L70" s="26">
        <v>155</v>
      </c>
      <c r="M70" s="26">
        <v>160</v>
      </c>
      <c r="N70" s="26"/>
      <c r="O70" s="26"/>
      <c r="P70" s="26">
        <v>48</v>
      </c>
      <c r="Q70" s="26">
        <v>1600</v>
      </c>
      <c r="R70" s="65"/>
      <c r="S70" s="27" t="s">
        <v>566</v>
      </c>
      <c r="T70" s="17">
        <f t="shared" si="24"/>
        <v>112</v>
      </c>
      <c r="U70" s="31">
        <v>243</v>
      </c>
      <c r="V70" s="31" t="s">
        <v>567</v>
      </c>
      <c r="Y70" s="30">
        <v>450</v>
      </c>
    </row>
    <row r="71" spans="1:25" ht="15" customHeight="1">
      <c r="A71" s="73" t="s">
        <v>568</v>
      </c>
      <c r="B71" s="10">
        <f t="shared" si="20"/>
        <v>71</v>
      </c>
      <c r="C71" s="45">
        <f t="shared" si="21"/>
        <v>106.5</v>
      </c>
      <c r="D71" s="45">
        <f t="shared" si="22"/>
        <v>142</v>
      </c>
      <c r="E71" s="45">
        <f t="shared" si="23"/>
        <v>177.5</v>
      </c>
      <c r="F71" s="11">
        <v>51</v>
      </c>
      <c r="G71" s="11">
        <v>74</v>
      </c>
      <c r="H71" s="26"/>
      <c r="I71" s="26"/>
      <c r="J71" s="26">
        <v>130</v>
      </c>
      <c r="K71" s="26">
        <v>135</v>
      </c>
      <c r="L71" s="26">
        <v>175</v>
      </c>
      <c r="M71" s="26">
        <v>180</v>
      </c>
      <c r="N71" s="26"/>
      <c r="O71" s="26"/>
      <c r="P71" s="26">
        <v>56</v>
      </c>
      <c r="Q71" s="26">
        <v>1800</v>
      </c>
      <c r="R71" s="65"/>
      <c r="S71" s="27" t="s">
        <v>569</v>
      </c>
      <c r="T71" s="17">
        <f t="shared" si="24"/>
        <v>124.25</v>
      </c>
      <c r="U71" s="31">
        <v>2157</v>
      </c>
      <c r="V71" s="31" t="s">
        <v>570</v>
      </c>
      <c r="Y71" s="30">
        <v>275</v>
      </c>
    </row>
    <row r="72" spans="1:25" ht="15" customHeight="1">
      <c r="A72" s="73" t="s">
        <v>571</v>
      </c>
      <c r="B72" s="10">
        <f t="shared" si="20"/>
        <v>78</v>
      </c>
      <c r="C72" s="45">
        <f t="shared" si="21"/>
        <v>117</v>
      </c>
      <c r="D72" s="45">
        <f t="shared" si="22"/>
        <v>156</v>
      </c>
      <c r="E72" s="45">
        <f t="shared" si="23"/>
        <v>195</v>
      </c>
      <c r="F72" s="11">
        <v>55</v>
      </c>
      <c r="G72" s="11">
        <v>80</v>
      </c>
      <c r="H72" s="26"/>
      <c r="I72" s="26"/>
      <c r="J72" s="26">
        <v>145</v>
      </c>
      <c r="K72" s="26">
        <v>150</v>
      </c>
      <c r="L72" s="26">
        <v>195</v>
      </c>
      <c r="M72" s="26">
        <v>200</v>
      </c>
      <c r="N72" s="26"/>
      <c r="O72" s="26"/>
      <c r="P72" s="26">
        <v>62</v>
      </c>
      <c r="Q72" s="26">
        <v>2000</v>
      </c>
      <c r="R72" s="65" t="s">
        <v>94</v>
      </c>
      <c r="S72" s="27" t="s">
        <v>572</v>
      </c>
      <c r="T72" s="17">
        <f t="shared" si="24"/>
        <v>136.5</v>
      </c>
      <c r="U72" s="31">
        <v>2153</v>
      </c>
      <c r="V72" s="31" t="s">
        <v>573</v>
      </c>
      <c r="Y72" s="30">
        <v>1879</v>
      </c>
    </row>
    <row r="73" ht="15" customHeight="1">
      <c r="R73" s="67"/>
    </row>
    <row r="74" spans="1:20" ht="15.75" customHeight="1">
      <c r="A74" s="64" t="s">
        <v>574</v>
      </c>
      <c r="R74" s="67"/>
      <c r="T74" s="17"/>
    </row>
    <row r="75" spans="1:25" ht="15" customHeight="1">
      <c r="A75" s="74" t="s">
        <v>575</v>
      </c>
      <c r="B75" s="63">
        <v>14</v>
      </c>
      <c r="C75" s="10">
        <f aca="true" t="shared" si="25" ref="C75:C84">B75*1.5</f>
        <v>21</v>
      </c>
      <c r="D75" s="10">
        <f aca="true" t="shared" si="26" ref="D75:D84">B75*2</f>
        <v>28</v>
      </c>
      <c r="E75" s="10">
        <f aca="true" t="shared" si="27" ref="E75:E84">B75*2.5</f>
        <v>35</v>
      </c>
      <c r="F75" s="11">
        <v>19</v>
      </c>
      <c r="G75" s="11">
        <v>26</v>
      </c>
      <c r="H75" s="26"/>
      <c r="I75" s="26"/>
      <c r="J75" s="26">
        <v>10</v>
      </c>
      <c r="K75" s="26">
        <v>15</v>
      </c>
      <c r="L75" s="26">
        <v>15</v>
      </c>
      <c r="M75" s="26">
        <v>20</v>
      </c>
      <c r="N75" s="26"/>
      <c r="O75" s="26"/>
      <c r="P75" s="26">
        <v>2</v>
      </c>
      <c r="Q75" s="26">
        <v>200</v>
      </c>
      <c r="R75" s="65"/>
      <c r="S75" s="27">
        <v>2144</v>
      </c>
      <c r="T75" s="17">
        <f aca="true" t="shared" si="28" ref="T75:T84">(C75+E75+B75+D75)/4</f>
        <v>24.5</v>
      </c>
      <c r="U75" s="31"/>
      <c r="V75" s="31"/>
      <c r="W75" s="31"/>
      <c r="Y75" s="30"/>
    </row>
    <row r="76" spans="1:25" ht="15" customHeight="1">
      <c r="A76" s="74" t="s">
        <v>576</v>
      </c>
      <c r="B76" s="10">
        <v>22</v>
      </c>
      <c r="C76" s="10">
        <f t="shared" si="25"/>
        <v>33</v>
      </c>
      <c r="D76" s="10">
        <f t="shared" si="26"/>
        <v>44</v>
      </c>
      <c r="E76" s="10">
        <f t="shared" si="27"/>
        <v>55</v>
      </c>
      <c r="F76" s="11">
        <v>23</v>
      </c>
      <c r="G76" s="11">
        <v>32</v>
      </c>
      <c r="H76" s="26"/>
      <c r="I76" s="26"/>
      <c r="J76" s="26">
        <v>25</v>
      </c>
      <c r="K76" s="26">
        <v>30</v>
      </c>
      <c r="L76" s="26">
        <v>35</v>
      </c>
      <c r="M76" s="26">
        <v>40</v>
      </c>
      <c r="N76" s="26"/>
      <c r="O76" s="26"/>
      <c r="P76" s="26">
        <v>6</v>
      </c>
      <c r="Q76" s="26">
        <v>400</v>
      </c>
      <c r="R76" s="69">
        <f>R4</f>
        <v>2149</v>
      </c>
      <c r="S76" s="27">
        <v>2224</v>
      </c>
      <c r="T76" s="17">
        <f t="shared" si="28"/>
        <v>38.5</v>
      </c>
      <c r="U76" s="31"/>
      <c r="V76" s="31"/>
      <c r="W76" s="31"/>
      <c r="Y76" s="30"/>
    </row>
    <row r="77" spans="1:25" ht="15" customHeight="1">
      <c r="A77" s="74" t="s">
        <v>577</v>
      </c>
      <c r="B77" s="10">
        <v>30</v>
      </c>
      <c r="C77" s="10">
        <f t="shared" si="25"/>
        <v>45</v>
      </c>
      <c r="D77" s="10">
        <f t="shared" si="26"/>
        <v>60</v>
      </c>
      <c r="E77" s="10">
        <f t="shared" si="27"/>
        <v>75</v>
      </c>
      <c r="F77" s="11">
        <v>27</v>
      </c>
      <c r="G77" s="11">
        <v>38</v>
      </c>
      <c r="H77" s="26"/>
      <c r="I77" s="26"/>
      <c r="J77" s="26">
        <v>40</v>
      </c>
      <c r="K77" s="26">
        <v>45</v>
      </c>
      <c r="L77" s="26">
        <v>55</v>
      </c>
      <c r="M77" s="26">
        <v>60</v>
      </c>
      <c r="N77" s="26"/>
      <c r="O77" s="26"/>
      <c r="P77" s="26">
        <v>12</v>
      </c>
      <c r="Q77" s="26">
        <v>600</v>
      </c>
      <c r="R77" s="65"/>
      <c r="S77" s="27">
        <v>452</v>
      </c>
      <c r="T77" s="17">
        <f t="shared" si="28"/>
        <v>52.5</v>
      </c>
      <c r="U77" s="31"/>
      <c r="V77" s="31"/>
      <c r="W77" s="31"/>
      <c r="Y77" s="30"/>
    </row>
    <row r="78" spans="1:25" ht="15" customHeight="1">
      <c r="A78" s="74" t="s">
        <v>578</v>
      </c>
      <c r="B78" s="10">
        <v>38</v>
      </c>
      <c r="C78" s="10">
        <f t="shared" si="25"/>
        <v>57</v>
      </c>
      <c r="D78" s="10">
        <f t="shared" si="26"/>
        <v>76</v>
      </c>
      <c r="E78" s="10">
        <f t="shared" si="27"/>
        <v>95</v>
      </c>
      <c r="F78" s="11">
        <v>31</v>
      </c>
      <c r="G78" s="11">
        <v>44</v>
      </c>
      <c r="H78" s="26"/>
      <c r="I78" s="26"/>
      <c r="J78" s="26">
        <v>55</v>
      </c>
      <c r="K78" s="26">
        <v>60</v>
      </c>
      <c r="L78" s="26">
        <v>75</v>
      </c>
      <c r="M78" s="26">
        <v>80</v>
      </c>
      <c r="N78" s="26"/>
      <c r="O78" s="26"/>
      <c r="P78" s="26">
        <v>18</v>
      </c>
      <c r="Q78" s="26">
        <v>800</v>
      </c>
      <c r="R78" s="65"/>
      <c r="S78" s="27">
        <v>2226</v>
      </c>
      <c r="T78" s="17">
        <f t="shared" si="28"/>
        <v>66.5</v>
      </c>
      <c r="U78" s="31"/>
      <c r="V78" s="31"/>
      <c r="W78" s="31"/>
      <c r="Y78" s="30"/>
    </row>
    <row r="79" spans="1:25" ht="15" customHeight="1">
      <c r="A79" s="74" t="s">
        <v>579</v>
      </c>
      <c r="B79" s="10">
        <v>46</v>
      </c>
      <c r="C79" s="10">
        <f t="shared" si="25"/>
        <v>69</v>
      </c>
      <c r="D79" s="10">
        <f t="shared" si="26"/>
        <v>92</v>
      </c>
      <c r="E79" s="10">
        <f t="shared" si="27"/>
        <v>115</v>
      </c>
      <c r="F79" s="11">
        <v>35</v>
      </c>
      <c r="G79" s="11">
        <v>50</v>
      </c>
      <c r="H79" s="26"/>
      <c r="I79" s="26"/>
      <c r="J79" s="26">
        <v>70</v>
      </c>
      <c r="K79" s="26">
        <v>75</v>
      </c>
      <c r="L79" s="26">
        <v>95</v>
      </c>
      <c r="M79" s="26">
        <v>100</v>
      </c>
      <c r="N79" s="26"/>
      <c r="O79" s="26"/>
      <c r="P79" s="26">
        <v>24</v>
      </c>
      <c r="Q79" s="26">
        <v>1000</v>
      </c>
      <c r="R79" s="65"/>
      <c r="S79" s="27">
        <v>2227</v>
      </c>
      <c r="T79" s="17">
        <f t="shared" si="28"/>
        <v>80.5</v>
      </c>
      <c r="U79" s="31"/>
      <c r="V79" s="31"/>
      <c r="W79" s="31"/>
      <c r="Y79" s="30"/>
    </row>
    <row r="80" spans="1:25" ht="15" customHeight="1">
      <c r="A80" s="74" t="s">
        <v>580</v>
      </c>
      <c r="B80" s="10">
        <v>54</v>
      </c>
      <c r="C80" s="10">
        <f t="shared" si="25"/>
        <v>81</v>
      </c>
      <c r="D80" s="10">
        <f t="shared" si="26"/>
        <v>108</v>
      </c>
      <c r="E80" s="10">
        <f t="shared" si="27"/>
        <v>135</v>
      </c>
      <c r="F80" s="11">
        <v>39</v>
      </c>
      <c r="G80" s="11">
        <v>56</v>
      </c>
      <c r="H80" s="26"/>
      <c r="I80" s="26"/>
      <c r="J80" s="26">
        <v>85</v>
      </c>
      <c r="K80" s="26">
        <v>90</v>
      </c>
      <c r="L80" s="26">
        <v>115</v>
      </c>
      <c r="M80" s="26">
        <v>120</v>
      </c>
      <c r="N80" s="26"/>
      <c r="O80" s="26"/>
      <c r="P80" s="26">
        <v>32</v>
      </c>
      <c r="Q80" s="26">
        <v>1200</v>
      </c>
      <c r="R80" s="65" t="s">
        <v>94</v>
      </c>
      <c r="S80" s="27">
        <v>2228</v>
      </c>
      <c r="T80" s="17">
        <f t="shared" si="28"/>
        <v>94.5</v>
      </c>
      <c r="U80" s="31"/>
      <c r="V80" s="31"/>
      <c r="W80" s="31"/>
      <c r="Y80" s="30"/>
    </row>
    <row r="81" spans="1:25" ht="15" customHeight="1">
      <c r="A81" s="74" t="s">
        <v>581</v>
      </c>
      <c r="B81" s="10">
        <v>62</v>
      </c>
      <c r="C81" s="10">
        <f t="shared" si="25"/>
        <v>93</v>
      </c>
      <c r="D81" s="10">
        <f t="shared" si="26"/>
        <v>124</v>
      </c>
      <c r="E81" s="10">
        <f t="shared" si="27"/>
        <v>155</v>
      </c>
      <c r="F81" s="11">
        <v>43</v>
      </c>
      <c r="G81" s="11">
        <v>62</v>
      </c>
      <c r="H81" s="26"/>
      <c r="I81" s="26"/>
      <c r="J81" s="26">
        <v>100</v>
      </c>
      <c r="K81" s="26">
        <v>105</v>
      </c>
      <c r="L81" s="26">
        <v>135</v>
      </c>
      <c r="M81" s="26">
        <v>140</v>
      </c>
      <c r="N81" s="26"/>
      <c r="O81" s="26"/>
      <c r="P81" s="26">
        <v>40</v>
      </c>
      <c r="Q81" s="26">
        <v>1400</v>
      </c>
      <c r="R81" s="65"/>
      <c r="S81" s="27">
        <v>2149</v>
      </c>
      <c r="T81" s="17">
        <f t="shared" si="28"/>
        <v>108.5</v>
      </c>
      <c r="U81" s="31"/>
      <c r="V81" s="31"/>
      <c r="W81" s="31"/>
      <c r="Y81" s="30"/>
    </row>
    <row r="82" spans="1:25" ht="15" customHeight="1">
      <c r="A82" s="74" t="s">
        <v>582</v>
      </c>
      <c r="B82" s="10">
        <v>70</v>
      </c>
      <c r="C82" s="10">
        <f t="shared" si="25"/>
        <v>105</v>
      </c>
      <c r="D82" s="10">
        <f t="shared" si="26"/>
        <v>140</v>
      </c>
      <c r="E82" s="10">
        <f t="shared" si="27"/>
        <v>175</v>
      </c>
      <c r="F82" s="11">
        <v>47</v>
      </c>
      <c r="G82" s="11">
        <v>68</v>
      </c>
      <c r="H82" s="26"/>
      <c r="I82" s="26"/>
      <c r="J82" s="26">
        <v>115</v>
      </c>
      <c r="K82" s="26">
        <v>120</v>
      </c>
      <c r="L82" s="26">
        <v>155</v>
      </c>
      <c r="M82" s="26">
        <v>160</v>
      </c>
      <c r="N82" s="26"/>
      <c r="O82" s="26"/>
      <c r="P82" s="26">
        <v>48</v>
      </c>
      <c r="Q82" s="26">
        <v>1600</v>
      </c>
      <c r="R82" s="65"/>
      <c r="S82" s="27">
        <v>242</v>
      </c>
      <c r="T82" s="17">
        <f t="shared" si="28"/>
        <v>122.5</v>
      </c>
      <c r="U82" s="31"/>
      <c r="V82" s="31"/>
      <c r="W82" s="31"/>
      <c r="Y82" s="30"/>
    </row>
    <row r="83" spans="1:25" ht="15" customHeight="1">
      <c r="A83" s="74" t="s">
        <v>583</v>
      </c>
      <c r="B83" s="10">
        <v>78</v>
      </c>
      <c r="C83" s="10">
        <f t="shared" si="25"/>
        <v>117</v>
      </c>
      <c r="D83" s="10">
        <f t="shared" si="26"/>
        <v>156</v>
      </c>
      <c r="E83" s="10">
        <f t="shared" si="27"/>
        <v>195</v>
      </c>
      <c r="F83" s="11">
        <v>51</v>
      </c>
      <c r="G83" s="11">
        <v>74</v>
      </c>
      <c r="H83" s="26"/>
      <c r="I83" s="26"/>
      <c r="J83" s="26">
        <v>130</v>
      </c>
      <c r="K83" s="26">
        <v>135</v>
      </c>
      <c r="L83" s="26">
        <v>175</v>
      </c>
      <c r="M83" s="26">
        <v>180</v>
      </c>
      <c r="N83" s="26"/>
      <c r="O83" s="26"/>
      <c r="P83" s="26">
        <v>56</v>
      </c>
      <c r="Q83" s="26">
        <v>1800</v>
      </c>
      <c r="R83" s="65"/>
      <c r="S83" s="27">
        <v>2229</v>
      </c>
      <c r="T83" s="17">
        <f t="shared" si="28"/>
        <v>136.5</v>
      </c>
      <c r="U83" s="31"/>
      <c r="V83" s="31"/>
      <c r="W83" s="31"/>
      <c r="Y83" s="30"/>
    </row>
    <row r="84" spans="1:25" ht="15" customHeight="1">
      <c r="A84" s="74" t="s">
        <v>584</v>
      </c>
      <c r="B84" s="10">
        <v>86</v>
      </c>
      <c r="C84" s="10">
        <f t="shared" si="25"/>
        <v>129</v>
      </c>
      <c r="D84" s="10">
        <f t="shared" si="26"/>
        <v>172</v>
      </c>
      <c r="E84" s="10">
        <f t="shared" si="27"/>
        <v>215</v>
      </c>
      <c r="F84" s="11">
        <v>55</v>
      </c>
      <c r="G84" s="11">
        <v>80</v>
      </c>
      <c r="H84" s="26"/>
      <c r="I84" s="26"/>
      <c r="J84" s="26">
        <v>145</v>
      </c>
      <c r="K84" s="26">
        <v>150</v>
      </c>
      <c r="L84" s="26">
        <v>195</v>
      </c>
      <c r="M84" s="26">
        <v>200</v>
      </c>
      <c r="N84" s="26"/>
      <c r="O84" s="26"/>
      <c r="P84" s="26">
        <v>62</v>
      </c>
      <c r="Q84" s="26">
        <v>2000</v>
      </c>
      <c r="R84" s="65" t="s">
        <v>94</v>
      </c>
      <c r="S84" s="27">
        <v>311</v>
      </c>
      <c r="T84" s="17">
        <f t="shared" si="28"/>
        <v>150.5</v>
      </c>
      <c r="U84" s="31"/>
      <c r="V84" s="31"/>
      <c r="W84" s="31"/>
      <c r="Y84" s="30"/>
    </row>
    <row r="85" ht="15" customHeight="1">
      <c r="T85" s="1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H26" sqref="H26"/>
    </sheetView>
  </sheetViews>
  <sheetFormatPr defaultColWidth="9.140625" defaultRowHeight="15" customHeight="1"/>
  <cols>
    <col min="1" max="1" width="33.421875" style="4" customWidth="1"/>
    <col min="2" max="8" width="8.421875" style="4" customWidth="1"/>
    <col min="9" max="9" width="8.421875" style="75" customWidth="1"/>
    <col min="10" max="64" width="8.421875" style="4" customWidth="1"/>
    <col min="65" max="16384" width="8.7109375" style="5" customWidth="1"/>
  </cols>
  <sheetData>
    <row r="1" spans="1:19" ht="15" customHeight="1">
      <c r="A1" s="6" t="s">
        <v>0</v>
      </c>
      <c r="B1" s="6" t="s">
        <v>1</v>
      </c>
      <c r="C1" s="6" t="s">
        <v>2</v>
      </c>
      <c r="D1" s="6" t="s">
        <v>431</v>
      </c>
      <c r="E1" s="6" t="s">
        <v>4</v>
      </c>
      <c r="F1" s="6" t="s">
        <v>432</v>
      </c>
      <c r="G1" s="6" t="s">
        <v>433</v>
      </c>
      <c r="H1" s="6" t="s">
        <v>585</v>
      </c>
      <c r="I1" s="76" t="s">
        <v>586</v>
      </c>
      <c r="J1" s="6" t="s">
        <v>149</v>
      </c>
      <c r="K1" s="6" t="s">
        <v>225</v>
      </c>
      <c r="L1" s="6" t="s">
        <v>63</v>
      </c>
      <c r="M1" s="6" t="s">
        <v>226</v>
      </c>
      <c r="N1" s="6" t="s">
        <v>77</v>
      </c>
      <c r="O1" s="6" t="s">
        <v>435</v>
      </c>
      <c r="P1" s="6" t="s">
        <v>13</v>
      </c>
      <c r="Q1" s="6" t="s">
        <v>14</v>
      </c>
      <c r="R1" s="6" t="s">
        <v>17</v>
      </c>
      <c r="S1" s="6" t="s">
        <v>16</v>
      </c>
    </row>
    <row r="2" spans="1:20" ht="15.75" customHeight="1">
      <c r="A2" s="64" t="s">
        <v>436</v>
      </c>
      <c r="T2" s="17"/>
    </row>
    <row r="3" spans="1:24" ht="15" customHeight="1">
      <c r="A3" s="50" t="s">
        <v>587</v>
      </c>
      <c r="B3" s="77">
        <v>1</v>
      </c>
      <c r="C3" s="10">
        <v>2</v>
      </c>
      <c r="D3" s="10">
        <f aca="true" t="shared" si="0" ref="D3:D4">B3*3</f>
        <v>3</v>
      </c>
      <c r="E3" s="10">
        <f aca="true" t="shared" si="1" ref="E3:E4">B3*4</f>
        <v>4</v>
      </c>
      <c r="F3" s="11">
        <v>16</v>
      </c>
      <c r="G3" s="11">
        <v>22</v>
      </c>
      <c r="H3" s="26">
        <v>50</v>
      </c>
      <c r="I3" s="78">
        <f aca="true" t="shared" si="2" ref="I3:I13">T3*100/H3</f>
        <v>5</v>
      </c>
      <c r="J3" s="26">
        <v>10</v>
      </c>
      <c r="K3" s="26">
        <v>15</v>
      </c>
      <c r="L3" s="26">
        <v>15</v>
      </c>
      <c r="M3" s="26">
        <v>20</v>
      </c>
      <c r="N3" s="26"/>
      <c r="O3" s="26"/>
      <c r="P3" s="26">
        <v>2</v>
      </c>
      <c r="Q3" s="26">
        <v>145</v>
      </c>
      <c r="R3" s="28"/>
      <c r="S3" s="27">
        <v>19</v>
      </c>
      <c r="T3" s="17">
        <f aca="true" t="shared" si="3" ref="T3:T13">(C3+E3+B3+D3)/4</f>
        <v>2.5</v>
      </c>
      <c r="U3" s="79"/>
      <c r="V3" s="79"/>
      <c r="W3" s="79"/>
      <c r="X3" s="79"/>
    </row>
    <row r="4" spans="1:24" ht="15" customHeight="1">
      <c r="A4" s="50" t="s">
        <v>588</v>
      </c>
      <c r="B4" s="10">
        <v>2</v>
      </c>
      <c r="C4" s="10">
        <f>B4*2</f>
        <v>4</v>
      </c>
      <c r="D4" s="10">
        <f t="shared" si="0"/>
        <v>6</v>
      </c>
      <c r="E4" s="10">
        <f t="shared" si="1"/>
        <v>8</v>
      </c>
      <c r="F4" s="11">
        <v>17</v>
      </c>
      <c r="G4" s="11">
        <v>23</v>
      </c>
      <c r="H4" s="26">
        <v>77</v>
      </c>
      <c r="I4" s="78">
        <f t="shared" si="2"/>
        <v>6.4935064935064934</v>
      </c>
      <c r="J4" s="26">
        <v>20</v>
      </c>
      <c r="K4" s="26">
        <v>25</v>
      </c>
      <c r="L4" s="26">
        <v>30</v>
      </c>
      <c r="M4" s="26">
        <v>35</v>
      </c>
      <c r="N4" s="26"/>
      <c r="O4" s="26"/>
      <c r="P4" s="26">
        <v>4</v>
      </c>
      <c r="Q4" s="26">
        <v>300</v>
      </c>
      <c r="R4" s="28"/>
      <c r="S4" s="27">
        <v>19</v>
      </c>
      <c r="T4" s="17">
        <f t="shared" si="3"/>
        <v>5</v>
      </c>
      <c r="U4" s="79"/>
      <c r="V4" s="79"/>
      <c r="W4" s="79"/>
      <c r="X4" s="79"/>
    </row>
    <row r="5" spans="1:24" ht="15" customHeight="1">
      <c r="A5" s="50" t="s">
        <v>589</v>
      </c>
      <c r="B5" s="10">
        <v>4</v>
      </c>
      <c r="C5" s="10">
        <v>6</v>
      </c>
      <c r="D5" s="10">
        <v>13</v>
      </c>
      <c r="E5" s="10">
        <v>15</v>
      </c>
      <c r="F5" s="11">
        <v>18</v>
      </c>
      <c r="G5" s="11">
        <v>24</v>
      </c>
      <c r="H5" s="26">
        <v>119</v>
      </c>
      <c r="I5" s="78">
        <f t="shared" si="2"/>
        <v>7.983193277310924</v>
      </c>
      <c r="J5" s="26">
        <v>30</v>
      </c>
      <c r="K5" s="26">
        <v>35</v>
      </c>
      <c r="L5" s="26">
        <v>40</v>
      </c>
      <c r="M5" s="26">
        <v>45</v>
      </c>
      <c r="N5" s="26"/>
      <c r="O5" s="26"/>
      <c r="P5" s="26">
        <v>6</v>
      </c>
      <c r="Q5" s="26">
        <v>400</v>
      </c>
      <c r="R5" s="28"/>
      <c r="S5" s="27">
        <v>19</v>
      </c>
      <c r="T5" s="17">
        <f t="shared" si="3"/>
        <v>9.5</v>
      </c>
      <c r="U5" s="79"/>
      <c r="V5" s="79"/>
      <c r="W5" s="79"/>
      <c r="X5" s="79"/>
    </row>
    <row r="6" spans="1:24" ht="15" customHeight="1">
      <c r="A6" s="50" t="s">
        <v>590</v>
      </c>
      <c r="B6" s="10">
        <v>3</v>
      </c>
      <c r="C6" s="10">
        <v>5</v>
      </c>
      <c r="D6" s="10">
        <f aca="true" t="shared" si="4" ref="D6:D13">B6*3</f>
        <v>9</v>
      </c>
      <c r="E6" s="10">
        <v>11</v>
      </c>
      <c r="F6" s="11">
        <v>20</v>
      </c>
      <c r="G6" s="11">
        <v>26</v>
      </c>
      <c r="H6" s="26">
        <v>74</v>
      </c>
      <c r="I6" s="78">
        <f t="shared" si="2"/>
        <v>9.45945945945946</v>
      </c>
      <c r="J6" s="26">
        <v>40</v>
      </c>
      <c r="K6" s="26">
        <v>45</v>
      </c>
      <c r="L6" s="26">
        <v>55</v>
      </c>
      <c r="M6" s="26">
        <v>60</v>
      </c>
      <c r="N6" s="26"/>
      <c r="O6" s="26"/>
      <c r="P6" s="26">
        <v>12</v>
      </c>
      <c r="Q6" s="26">
        <v>600</v>
      </c>
      <c r="R6" s="28"/>
      <c r="S6" s="27">
        <v>19</v>
      </c>
      <c r="T6" s="17">
        <f t="shared" si="3"/>
        <v>7</v>
      </c>
      <c r="U6" s="79"/>
      <c r="V6" s="79"/>
      <c r="W6" s="79"/>
      <c r="X6" s="79"/>
    </row>
    <row r="7" spans="1:24" ht="15" customHeight="1">
      <c r="A7" s="50" t="s">
        <v>591</v>
      </c>
      <c r="B7" s="10">
        <v>1</v>
      </c>
      <c r="C7" s="10">
        <f aca="true" t="shared" si="5" ref="C7:C13">B7*2</f>
        <v>2</v>
      </c>
      <c r="D7" s="10">
        <f t="shared" si="4"/>
        <v>3</v>
      </c>
      <c r="E7" s="10">
        <v>5</v>
      </c>
      <c r="F7" s="11">
        <v>22</v>
      </c>
      <c r="G7" s="11">
        <v>28</v>
      </c>
      <c r="H7" s="26">
        <v>25</v>
      </c>
      <c r="I7" s="78">
        <f t="shared" si="2"/>
        <v>11</v>
      </c>
      <c r="J7" s="26">
        <v>55</v>
      </c>
      <c r="K7" s="26">
        <v>60</v>
      </c>
      <c r="L7" s="26">
        <v>75</v>
      </c>
      <c r="M7" s="26">
        <v>80</v>
      </c>
      <c r="N7" s="26"/>
      <c r="O7" s="26"/>
      <c r="P7" s="26">
        <v>18</v>
      </c>
      <c r="Q7" s="26">
        <v>800</v>
      </c>
      <c r="R7" s="28"/>
      <c r="S7" s="27">
        <v>19</v>
      </c>
      <c r="T7" s="17">
        <f t="shared" si="3"/>
        <v>2.75</v>
      </c>
      <c r="U7" s="79"/>
      <c r="V7" s="79"/>
      <c r="W7" s="79"/>
      <c r="X7" s="79"/>
    </row>
    <row r="8" spans="1:24" ht="15" customHeight="1">
      <c r="A8" s="50" t="s">
        <v>592</v>
      </c>
      <c r="B8" s="10">
        <v>4</v>
      </c>
      <c r="C8" s="10">
        <f t="shared" si="5"/>
        <v>8</v>
      </c>
      <c r="D8" s="10">
        <f t="shared" si="4"/>
        <v>12</v>
      </c>
      <c r="E8" s="10">
        <f aca="true" t="shared" si="6" ref="E8:E13">B8*4</f>
        <v>16</v>
      </c>
      <c r="F8" s="11">
        <v>24</v>
      </c>
      <c r="G8" s="11">
        <v>30</v>
      </c>
      <c r="H8" s="26">
        <v>80</v>
      </c>
      <c r="I8" s="78">
        <f t="shared" si="2"/>
        <v>12.5</v>
      </c>
      <c r="J8" s="26">
        <v>70</v>
      </c>
      <c r="K8" s="26">
        <v>75</v>
      </c>
      <c r="L8" s="26">
        <v>95</v>
      </c>
      <c r="M8" s="26">
        <v>100</v>
      </c>
      <c r="N8" s="26"/>
      <c r="O8" s="26"/>
      <c r="P8" s="26">
        <v>24</v>
      </c>
      <c r="Q8" s="26">
        <v>1000</v>
      </c>
      <c r="R8" s="28">
        <v>2195</v>
      </c>
      <c r="S8" s="27">
        <v>19</v>
      </c>
      <c r="T8" s="17">
        <f t="shared" si="3"/>
        <v>10</v>
      </c>
      <c r="U8" s="79"/>
      <c r="V8" s="79"/>
      <c r="W8" s="79"/>
      <c r="X8" s="79"/>
    </row>
    <row r="9" spans="1:24" ht="15" customHeight="1">
      <c r="A9" s="50" t="s">
        <v>593</v>
      </c>
      <c r="B9" s="10">
        <v>6</v>
      </c>
      <c r="C9" s="10">
        <f t="shared" si="5"/>
        <v>12</v>
      </c>
      <c r="D9" s="10">
        <f t="shared" si="4"/>
        <v>18</v>
      </c>
      <c r="E9" s="10">
        <f t="shared" si="6"/>
        <v>24</v>
      </c>
      <c r="F9" s="11">
        <v>26</v>
      </c>
      <c r="G9" s="11">
        <v>32</v>
      </c>
      <c r="H9" s="26">
        <v>107</v>
      </c>
      <c r="I9" s="78">
        <f t="shared" si="2"/>
        <v>14.018691588785046</v>
      </c>
      <c r="J9" s="26">
        <v>85</v>
      </c>
      <c r="K9" s="26">
        <v>90</v>
      </c>
      <c r="L9" s="26">
        <v>115</v>
      </c>
      <c r="M9" s="26">
        <v>120</v>
      </c>
      <c r="N9" s="26"/>
      <c r="O9" s="26"/>
      <c r="P9" s="26">
        <v>32</v>
      </c>
      <c r="Q9" s="26">
        <v>1200</v>
      </c>
      <c r="R9" s="28"/>
      <c r="S9" s="27">
        <v>19</v>
      </c>
      <c r="T9" s="17">
        <f t="shared" si="3"/>
        <v>15</v>
      </c>
      <c r="U9" s="79"/>
      <c r="V9" s="79"/>
      <c r="W9" s="79"/>
      <c r="X9" s="79"/>
    </row>
    <row r="10" spans="1:24" ht="15" customHeight="1">
      <c r="A10" s="50" t="s">
        <v>594</v>
      </c>
      <c r="B10" s="10">
        <v>3</v>
      </c>
      <c r="C10" s="10">
        <f t="shared" si="5"/>
        <v>6</v>
      </c>
      <c r="D10" s="10">
        <f t="shared" si="4"/>
        <v>9</v>
      </c>
      <c r="E10" s="10">
        <f t="shared" si="6"/>
        <v>12</v>
      </c>
      <c r="F10" s="11">
        <v>28</v>
      </c>
      <c r="G10" s="11">
        <v>34</v>
      </c>
      <c r="H10" s="26">
        <v>48</v>
      </c>
      <c r="I10" s="78">
        <f t="shared" si="2"/>
        <v>15.625</v>
      </c>
      <c r="J10" s="26">
        <v>100</v>
      </c>
      <c r="K10" s="26">
        <v>105</v>
      </c>
      <c r="L10" s="26">
        <v>135</v>
      </c>
      <c r="M10" s="26">
        <v>140</v>
      </c>
      <c r="N10" s="26"/>
      <c r="O10" s="26"/>
      <c r="P10" s="26">
        <v>40</v>
      </c>
      <c r="Q10" s="26">
        <v>1400</v>
      </c>
      <c r="R10" s="28"/>
      <c r="S10" s="27">
        <v>19</v>
      </c>
      <c r="T10" s="17">
        <f t="shared" si="3"/>
        <v>7.5</v>
      </c>
      <c r="U10" s="79"/>
      <c r="V10" s="79"/>
      <c r="W10" s="79"/>
      <c r="X10" s="79"/>
    </row>
    <row r="11" spans="1:24" ht="15" customHeight="1">
      <c r="A11" s="50" t="s">
        <v>595</v>
      </c>
      <c r="B11" s="10">
        <v>8</v>
      </c>
      <c r="C11" s="10">
        <f t="shared" si="5"/>
        <v>16</v>
      </c>
      <c r="D11" s="10">
        <f t="shared" si="4"/>
        <v>24</v>
      </c>
      <c r="E11" s="10">
        <f t="shared" si="6"/>
        <v>32</v>
      </c>
      <c r="F11" s="11">
        <v>30</v>
      </c>
      <c r="G11" s="11">
        <v>36</v>
      </c>
      <c r="H11" s="26">
        <v>118</v>
      </c>
      <c r="I11" s="78">
        <f t="shared" si="2"/>
        <v>16.949152542372882</v>
      </c>
      <c r="J11" s="26">
        <v>115</v>
      </c>
      <c r="K11" s="26">
        <v>120</v>
      </c>
      <c r="L11" s="26">
        <v>155</v>
      </c>
      <c r="M11" s="26">
        <v>160</v>
      </c>
      <c r="N11" s="26"/>
      <c r="O11" s="26"/>
      <c r="P11" s="26">
        <v>48</v>
      </c>
      <c r="Q11" s="26">
        <v>1600</v>
      </c>
      <c r="R11" s="28"/>
      <c r="S11" s="27">
        <v>19</v>
      </c>
      <c r="T11" s="17">
        <f t="shared" si="3"/>
        <v>20</v>
      </c>
      <c r="U11" s="79"/>
      <c r="V11" s="79"/>
      <c r="W11" s="79"/>
      <c r="X11" s="79"/>
    </row>
    <row r="12" spans="1:24" ht="15" customHeight="1">
      <c r="A12" s="50" t="s">
        <v>596</v>
      </c>
      <c r="B12" s="10">
        <v>5</v>
      </c>
      <c r="C12" s="10">
        <f t="shared" si="5"/>
        <v>10</v>
      </c>
      <c r="D12" s="10">
        <f t="shared" si="4"/>
        <v>15</v>
      </c>
      <c r="E12" s="10">
        <f t="shared" si="6"/>
        <v>20</v>
      </c>
      <c r="F12" s="11">
        <v>32</v>
      </c>
      <c r="G12" s="11">
        <v>38</v>
      </c>
      <c r="H12" s="26">
        <v>67</v>
      </c>
      <c r="I12" s="78">
        <f t="shared" si="2"/>
        <v>18.65671641791045</v>
      </c>
      <c r="J12" s="26">
        <v>130</v>
      </c>
      <c r="K12" s="26">
        <v>135</v>
      </c>
      <c r="L12" s="26">
        <v>175</v>
      </c>
      <c r="M12" s="26">
        <v>180</v>
      </c>
      <c r="N12" s="26"/>
      <c r="O12" s="26"/>
      <c r="P12" s="26">
        <v>56</v>
      </c>
      <c r="Q12" s="26">
        <v>1800</v>
      </c>
      <c r="R12" s="28"/>
      <c r="S12" s="27">
        <v>19</v>
      </c>
      <c r="T12" s="17">
        <f t="shared" si="3"/>
        <v>12.5</v>
      </c>
      <c r="U12" s="79"/>
      <c r="V12" s="79"/>
      <c r="W12" s="79"/>
      <c r="X12" s="79"/>
    </row>
    <row r="13" spans="1:24" ht="15" customHeight="1">
      <c r="A13" s="50" t="s">
        <v>597</v>
      </c>
      <c r="B13" s="10">
        <v>12</v>
      </c>
      <c r="C13" s="10">
        <f t="shared" si="5"/>
        <v>24</v>
      </c>
      <c r="D13" s="10">
        <f t="shared" si="4"/>
        <v>36</v>
      </c>
      <c r="E13" s="10">
        <f t="shared" si="6"/>
        <v>48</v>
      </c>
      <c r="F13" s="11">
        <v>34</v>
      </c>
      <c r="G13" s="11">
        <v>40</v>
      </c>
      <c r="H13" s="26">
        <v>150</v>
      </c>
      <c r="I13" s="78">
        <f t="shared" si="2"/>
        <v>20</v>
      </c>
      <c r="J13" s="26">
        <v>145</v>
      </c>
      <c r="K13" s="26">
        <v>150</v>
      </c>
      <c r="L13" s="26">
        <v>195</v>
      </c>
      <c r="M13" s="26">
        <v>200</v>
      </c>
      <c r="N13" s="26"/>
      <c r="O13" s="26"/>
      <c r="P13" s="26">
        <v>62</v>
      </c>
      <c r="Q13" s="26">
        <v>2000</v>
      </c>
      <c r="R13" s="28"/>
      <c r="S13" s="27">
        <v>19</v>
      </c>
      <c r="T13" s="17">
        <f t="shared" si="3"/>
        <v>30</v>
      </c>
      <c r="U13" s="79"/>
      <c r="V13" s="79"/>
      <c r="W13" s="79"/>
      <c r="X13" s="79"/>
    </row>
    <row r="14" spans="21:24" ht="15" customHeight="1">
      <c r="U14" s="79"/>
      <c r="V14" s="79"/>
      <c r="W14" s="79"/>
      <c r="X14" s="79"/>
    </row>
    <row r="15" spans="1:24" ht="15.75" customHeight="1">
      <c r="A15" s="64" t="s">
        <v>461</v>
      </c>
      <c r="T15" s="17"/>
      <c r="U15" s="79"/>
      <c r="V15" s="79"/>
      <c r="W15" s="79"/>
      <c r="X15" s="79"/>
    </row>
    <row r="16" spans="1:24" ht="15" customHeight="1">
      <c r="A16" s="68" t="s">
        <v>598</v>
      </c>
      <c r="B16" s="63">
        <v>7</v>
      </c>
      <c r="C16" s="45">
        <f aca="true" t="shared" si="7" ref="C16:C18">B16*1.5</f>
        <v>10.5</v>
      </c>
      <c r="D16" s="45">
        <f aca="true" t="shared" si="8" ref="D16:D18">B16*2</f>
        <v>14</v>
      </c>
      <c r="E16" s="45">
        <f aca="true" t="shared" si="9" ref="E16:E18">B16*2.5</f>
        <v>17.5</v>
      </c>
      <c r="F16" s="11">
        <v>16</v>
      </c>
      <c r="G16" s="11">
        <v>22</v>
      </c>
      <c r="H16" s="26">
        <v>245</v>
      </c>
      <c r="I16" s="78">
        <f aca="true" t="shared" si="10" ref="I16:I26">T16*100/H16</f>
        <v>5</v>
      </c>
      <c r="J16" s="26">
        <v>10</v>
      </c>
      <c r="K16" s="26">
        <v>15</v>
      </c>
      <c r="L16" s="26">
        <v>15</v>
      </c>
      <c r="M16" s="26">
        <v>20</v>
      </c>
      <c r="N16" s="26"/>
      <c r="O16" s="26"/>
      <c r="P16" s="26">
        <v>2</v>
      </c>
      <c r="Q16" s="26">
        <v>155</v>
      </c>
      <c r="R16" s="28"/>
      <c r="S16" s="27">
        <v>89</v>
      </c>
      <c r="T16" s="17">
        <f aca="true" t="shared" si="11" ref="T16:T26">(C16+E16+B16+D16)/4</f>
        <v>12.25</v>
      </c>
      <c r="U16" s="79"/>
      <c r="V16" s="79"/>
      <c r="W16" s="79"/>
      <c r="X16" s="79"/>
    </row>
    <row r="17" spans="1:24" ht="15" customHeight="1">
      <c r="A17" s="68" t="s">
        <v>599</v>
      </c>
      <c r="B17" s="10">
        <v>10</v>
      </c>
      <c r="C17" s="45">
        <f t="shared" si="7"/>
        <v>15</v>
      </c>
      <c r="D17" s="45">
        <f t="shared" si="8"/>
        <v>20</v>
      </c>
      <c r="E17" s="45">
        <f t="shared" si="9"/>
        <v>25</v>
      </c>
      <c r="F17" s="11">
        <v>17</v>
      </c>
      <c r="G17" s="11">
        <v>23</v>
      </c>
      <c r="H17" s="26">
        <v>269</v>
      </c>
      <c r="I17" s="78">
        <f t="shared" si="10"/>
        <v>6.5055762081784385</v>
      </c>
      <c r="J17" s="26">
        <v>20</v>
      </c>
      <c r="K17" s="26">
        <v>25</v>
      </c>
      <c r="L17" s="26">
        <v>30</v>
      </c>
      <c r="M17" s="26">
        <v>35</v>
      </c>
      <c r="N17" s="26"/>
      <c r="O17" s="26"/>
      <c r="P17" s="26">
        <v>4</v>
      </c>
      <c r="Q17" s="26">
        <v>315</v>
      </c>
      <c r="R17" s="28">
        <v>2024</v>
      </c>
      <c r="S17" s="27">
        <v>89</v>
      </c>
      <c r="T17" s="17">
        <f t="shared" si="11"/>
        <v>17.5</v>
      </c>
      <c r="U17" s="79"/>
      <c r="V17" s="79"/>
      <c r="W17" s="79"/>
      <c r="X17" s="79"/>
    </row>
    <row r="18" spans="1:24" ht="15" customHeight="1">
      <c r="A18" s="68" t="s">
        <v>600</v>
      </c>
      <c r="B18" s="10">
        <v>15</v>
      </c>
      <c r="C18" s="45">
        <f t="shared" si="7"/>
        <v>22.5</v>
      </c>
      <c r="D18" s="45">
        <f t="shared" si="8"/>
        <v>30</v>
      </c>
      <c r="E18" s="45">
        <f t="shared" si="9"/>
        <v>37.5</v>
      </c>
      <c r="F18" s="11">
        <v>18</v>
      </c>
      <c r="G18" s="11">
        <v>24</v>
      </c>
      <c r="H18" s="26">
        <v>328</v>
      </c>
      <c r="I18" s="78">
        <f t="shared" si="10"/>
        <v>8.003048780487806</v>
      </c>
      <c r="J18" s="26">
        <v>30</v>
      </c>
      <c r="K18" s="26">
        <v>35</v>
      </c>
      <c r="L18" s="26">
        <v>40</v>
      </c>
      <c r="M18" s="26">
        <v>45</v>
      </c>
      <c r="N18" s="26"/>
      <c r="O18" s="26"/>
      <c r="P18" s="26">
        <v>6</v>
      </c>
      <c r="Q18" s="26">
        <v>415</v>
      </c>
      <c r="R18" s="28"/>
      <c r="S18" s="27">
        <v>89</v>
      </c>
      <c r="T18" s="17">
        <f t="shared" si="11"/>
        <v>26.25</v>
      </c>
      <c r="U18" s="79"/>
      <c r="V18" s="79"/>
      <c r="W18" s="79"/>
      <c r="X18" s="79"/>
    </row>
    <row r="19" spans="1:24" ht="15" customHeight="1">
      <c r="A19" s="68" t="s">
        <v>601</v>
      </c>
      <c r="B19" s="10">
        <v>18</v>
      </c>
      <c r="C19" s="45">
        <v>22</v>
      </c>
      <c r="D19" s="45">
        <v>34</v>
      </c>
      <c r="E19" s="45">
        <v>38</v>
      </c>
      <c r="F19" s="11">
        <v>20</v>
      </c>
      <c r="G19" s="11">
        <v>26</v>
      </c>
      <c r="H19" s="26">
        <v>295</v>
      </c>
      <c r="I19" s="78">
        <f t="shared" si="10"/>
        <v>9.491525423728813</v>
      </c>
      <c r="J19" s="26">
        <v>40</v>
      </c>
      <c r="K19" s="26">
        <v>45</v>
      </c>
      <c r="L19" s="26">
        <v>55</v>
      </c>
      <c r="M19" s="26">
        <v>60</v>
      </c>
      <c r="N19" s="26"/>
      <c r="O19" s="26"/>
      <c r="P19" s="26">
        <v>12</v>
      </c>
      <c r="Q19" s="26">
        <v>615</v>
      </c>
      <c r="R19" s="28"/>
      <c r="S19" s="27">
        <v>89</v>
      </c>
      <c r="T19" s="17">
        <f t="shared" si="11"/>
        <v>28</v>
      </c>
      <c r="U19" s="79"/>
      <c r="V19" s="79"/>
      <c r="W19" s="79"/>
      <c r="X19" s="79"/>
    </row>
    <row r="20" spans="1:24" ht="15" customHeight="1">
      <c r="A20" s="68" t="s">
        <v>602</v>
      </c>
      <c r="B20" s="10">
        <v>24</v>
      </c>
      <c r="C20" s="45">
        <f aca="true" t="shared" si="12" ref="C20:C21">B20*1.5</f>
        <v>36</v>
      </c>
      <c r="D20" s="45">
        <f aca="true" t="shared" si="13" ref="D20:D21">B20*2</f>
        <v>48</v>
      </c>
      <c r="E20" s="45">
        <f aca="true" t="shared" si="14" ref="E20:E21">B20*2.5</f>
        <v>60</v>
      </c>
      <c r="F20" s="11">
        <v>22</v>
      </c>
      <c r="G20" s="11">
        <v>28</v>
      </c>
      <c r="H20" s="26">
        <v>382</v>
      </c>
      <c r="I20" s="78">
        <f t="shared" si="10"/>
        <v>10.99476439790576</v>
      </c>
      <c r="J20" s="26">
        <v>55</v>
      </c>
      <c r="K20" s="26">
        <v>60</v>
      </c>
      <c r="L20" s="26">
        <v>75</v>
      </c>
      <c r="M20" s="26">
        <v>80</v>
      </c>
      <c r="N20" s="26"/>
      <c r="O20" s="26"/>
      <c r="P20" s="26">
        <v>18</v>
      </c>
      <c r="Q20" s="26">
        <v>805</v>
      </c>
      <c r="R20" s="28"/>
      <c r="S20" s="27">
        <v>89</v>
      </c>
      <c r="T20" s="17">
        <f t="shared" si="11"/>
        <v>42</v>
      </c>
      <c r="U20" s="79"/>
      <c r="V20" s="79"/>
      <c r="W20" s="79"/>
      <c r="X20" s="79"/>
    </row>
    <row r="21" spans="1:24" ht="15" customHeight="1">
      <c r="A21" s="68" t="s">
        <v>603</v>
      </c>
      <c r="B21" s="10">
        <v>25</v>
      </c>
      <c r="C21" s="45">
        <f t="shared" si="12"/>
        <v>37.5</v>
      </c>
      <c r="D21" s="45">
        <f t="shared" si="13"/>
        <v>50</v>
      </c>
      <c r="E21" s="45">
        <f t="shared" si="14"/>
        <v>62.5</v>
      </c>
      <c r="F21" s="11">
        <v>24</v>
      </c>
      <c r="G21" s="11">
        <v>30</v>
      </c>
      <c r="H21" s="26">
        <v>350</v>
      </c>
      <c r="I21" s="78">
        <f t="shared" si="10"/>
        <v>12.5</v>
      </c>
      <c r="J21" s="26">
        <v>70</v>
      </c>
      <c r="K21" s="26">
        <v>75</v>
      </c>
      <c r="L21" s="26">
        <v>95</v>
      </c>
      <c r="M21" s="26">
        <v>100</v>
      </c>
      <c r="N21" s="26"/>
      <c r="O21" s="26"/>
      <c r="P21" s="26">
        <v>24</v>
      </c>
      <c r="Q21" s="26">
        <v>1005</v>
      </c>
      <c r="R21" s="28"/>
      <c r="S21" s="27">
        <v>89</v>
      </c>
      <c r="T21" s="17">
        <f t="shared" si="11"/>
        <v>43.75</v>
      </c>
      <c r="U21" s="79"/>
      <c r="V21" s="79"/>
      <c r="W21" s="79"/>
      <c r="X21" s="79"/>
    </row>
    <row r="22" spans="1:24" ht="15" customHeight="1">
      <c r="A22" s="68" t="s">
        <v>604</v>
      </c>
      <c r="B22" s="10">
        <v>40</v>
      </c>
      <c r="C22" s="45">
        <v>45</v>
      </c>
      <c r="D22" s="45">
        <v>60</v>
      </c>
      <c r="E22" s="45">
        <v>66</v>
      </c>
      <c r="F22" s="11">
        <v>26</v>
      </c>
      <c r="G22" s="11">
        <v>32</v>
      </c>
      <c r="H22" s="26">
        <v>377</v>
      </c>
      <c r="I22" s="78">
        <f t="shared" si="10"/>
        <v>13.992042440318302</v>
      </c>
      <c r="J22" s="26">
        <v>85</v>
      </c>
      <c r="K22" s="26">
        <v>90</v>
      </c>
      <c r="L22" s="26">
        <v>115</v>
      </c>
      <c r="M22" s="26">
        <v>120</v>
      </c>
      <c r="N22" s="26"/>
      <c r="O22" s="26"/>
      <c r="P22" s="26">
        <v>32</v>
      </c>
      <c r="Q22" s="26">
        <v>1205</v>
      </c>
      <c r="R22" s="28"/>
      <c r="S22" s="27">
        <v>89</v>
      </c>
      <c r="T22" s="17">
        <f t="shared" si="11"/>
        <v>52.75</v>
      </c>
      <c r="U22" s="79"/>
      <c r="V22" s="79"/>
      <c r="W22" s="79"/>
      <c r="X22" s="79"/>
    </row>
    <row r="23" spans="1:24" ht="15" customHeight="1">
      <c r="A23" s="68" t="s">
        <v>605</v>
      </c>
      <c r="B23" s="10">
        <v>42</v>
      </c>
      <c r="C23" s="45">
        <v>46</v>
      </c>
      <c r="D23" s="45">
        <v>63</v>
      </c>
      <c r="E23" s="45">
        <v>67</v>
      </c>
      <c r="F23" s="11">
        <v>28</v>
      </c>
      <c r="G23" s="11">
        <v>34</v>
      </c>
      <c r="H23" s="26">
        <v>352</v>
      </c>
      <c r="I23" s="78">
        <f t="shared" si="10"/>
        <v>15.482954545454545</v>
      </c>
      <c r="J23" s="26">
        <v>100</v>
      </c>
      <c r="K23" s="26">
        <v>105</v>
      </c>
      <c r="L23" s="26">
        <v>135</v>
      </c>
      <c r="M23" s="26">
        <v>140</v>
      </c>
      <c r="N23" s="26"/>
      <c r="O23" s="26"/>
      <c r="P23" s="26">
        <v>40</v>
      </c>
      <c r="Q23" s="26">
        <v>1405</v>
      </c>
      <c r="R23" s="28"/>
      <c r="S23" s="27">
        <v>89</v>
      </c>
      <c r="T23" s="17">
        <f t="shared" si="11"/>
        <v>54.5</v>
      </c>
      <c r="U23" s="79"/>
      <c r="V23" s="79"/>
      <c r="W23" s="79"/>
      <c r="X23" s="79"/>
    </row>
    <row r="24" spans="1:24" ht="15" customHeight="1">
      <c r="A24" s="68" t="s">
        <v>606</v>
      </c>
      <c r="B24" s="10">
        <v>35</v>
      </c>
      <c r="C24" s="45">
        <v>45</v>
      </c>
      <c r="D24" s="45">
        <v>65</v>
      </c>
      <c r="E24" s="45">
        <v>75</v>
      </c>
      <c r="F24" s="11">
        <v>30</v>
      </c>
      <c r="G24" s="11">
        <v>36</v>
      </c>
      <c r="H24" s="26">
        <v>324</v>
      </c>
      <c r="I24" s="78">
        <f t="shared" si="10"/>
        <v>16.97530864197531</v>
      </c>
      <c r="J24" s="26">
        <v>115</v>
      </c>
      <c r="K24" s="26">
        <v>120</v>
      </c>
      <c r="L24" s="26">
        <v>155</v>
      </c>
      <c r="M24" s="26">
        <v>160</v>
      </c>
      <c r="N24" s="26"/>
      <c r="O24" s="26"/>
      <c r="P24" s="26">
        <v>48</v>
      </c>
      <c r="Q24" s="26">
        <v>1605</v>
      </c>
      <c r="R24" s="28"/>
      <c r="S24" s="27">
        <v>89</v>
      </c>
      <c r="T24" s="17">
        <f t="shared" si="11"/>
        <v>55</v>
      </c>
      <c r="U24" s="79"/>
      <c r="V24" s="79"/>
      <c r="W24" s="79"/>
      <c r="X24" s="79"/>
    </row>
    <row r="25" spans="1:24" ht="15" customHeight="1">
      <c r="A25" s="68" t="s">
        <v>607</v>
      </c>
      <c r="B25" s="10">
        <v>62</v>
      </c>
      <c r="C25" s="45">
        <v>70</v>
      </c>
      <c r="D25" s="45">
        <v>100</v>
      </c>
      <c r="E25" s="45">
        <v>111</v>
      </c>
      <c r="F25" s="11">
        <v>32</v>
      </c>
      <c r="G25" s="11">
        <v>38</v>
      </c>
      <c r="H25" s="26">
        <v>463</v>
      </c>
      <c r="I25" s="78">
        <f t="shared" si="10"/>
        <v>18.520518358531316</v>
      </c>
      <c r="J25" s="26">
        <v>130</v>
      </c>
      <c r="K25" s="26">
        <v>135</v>
      </c>
      <c r="L25" s="26">
        <v>175</v>
      </c>
      <c r="M25" s="26">
        <v>180</v>
      </c>
      <c r="N25" s="26"/>
      <c r="O25" s="26"/>
      <c r="P25" s="26">
        <v>56</v>
      </c>
      <c r="Q25" s="26">
        <v>1805</v>
      </c>
      <c r="R25" s="28">
        <f>'uID''s'!G402</f>
        <v>2204</v>
      </c>
      <c r="S25" s="27">
        <v>89</v>
      </c>
      <c r="T25" s="17">
        <f t="shared" si="11"/>
        <v>85.75</v>
      </c>
      <c r="U25" s="79"/>
      <c r="V25" s="79"/>
      <c r="W25" s="79"/>
      <c r="X25" s="79"/>
    </row>
    <row r="26" spans="1:24" ht="15" customHeight="1">
      <c r="A26" s="68" t="s">
        <v>608</v>
      </c>
      <c r="B26" s="10">
        <v>69</v>
      </c>
      <c r="C26" s="45">
        <v>79</v>
      </c>
      <c r="D26" s="45">
        <v>121</v>
      </c>
      <c r="E26" s="45">
        <v>130</v>
      </c>
      <c r="F26" s="11">
        <v>34</v>
      </c>
      <c r="G26" s="11">
        <v>40</v>
      </c>
      <c r="H26" s="26">
        <v>499</v>
      </c>
      <c r="I26" s="78">
        <f t="shared" si="10"/>
        <v>19.98997995991984</v>
      </c>
      <c r="J26" s="26">
        <v>145</v>
      </c>
      <c r="K26" s="26">
        <v>150</v>
      </c>
      <c r="L26" s="26">
        <v>195</v>
      </c>
      <c r="M26" s="26">
        <v>200</v>
      </c>
      <c r="N26" s="26"/>
      <c r="O26" s="26"/>
      <c r="P26" s="26">
        <v>62</v>
      </c>
      <c r="Q26" s="26">
        <v>2100</v>
      </c>
      <c r="R26" s="28"/>
      <c r="S26" s="27">
        <v>89</v>
      </c>
      <c r="T26" s="17">
        <f t="shared" si="11"/>
        <v>99.75</v>
      </c>
      <c r="U26" s="79"/>
      <c r="V26" s="79"/>
      <c r="W26" s="79"/>
      <c r="X26" s="7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26"/>
  <sheetViews>
    <sheetView workbookViewId="0" topLeftCell="A40">
      <selection activeCell="I53" sqref="I53"/>
    </sheetView>
  </sheetViews>
  <sheetFormatPr defaultColWidth="9.140625" defaultRowHeight="14.25" customHeight="1"/>
  <cols>
    <col min="1" max="1" width="31.57421875" style="1" customWidth="1"/>
    <col min="2" max="4" width="8.421875" style="2" customWidth="1"/>
    <col min="5" max="5" width="8.421875" style="3" customWidth="1"/>
    <col min="6" max="7" width="3.421875" style="80" customWidth="1"/>
    <col min="8" max="15" width="3.421875" style="3" customWidth="1"/>
    <col min="16" max="17" width="8.421875" style="3" customWidth="1"/>
    <col min="18" max="18" width="7.421875" style="3" customWidth="1"/>
    <col min="19" max="19" width="6.421875" style="3" customWidth="1"/>
    <col min="20" max="24" width="8.421875" style="3" customWidth="1"/>
    <col min="25" max="64" width="8.421875" style="4" customWidth="1"/>
    <col min="65" max="16384" width="8.7109375" style="5" customWidth="1"/>
  </cols>
  <sheetData>
    <row r="1" spans="1:27" ht="15" customHeight="1">
      <c r="A1" s="6" t="s">
        <v>0</v>
      </c>
      <c r="B1" s="6" t="s">
        <v>609</v>
      </c>
      <c r="C1" s="6" t="s">
        <v>610</v>
      </c>
      <c r="D1" s="6" t="s">
        <v>72</v>
      </c>
      <c r="E1" s="6" t="s">
        <v>6</v>
      </c>
      <c r="F1" s="6" t="s">
        <v>611</v>
      </c>
      <c r="G1" s="6" t="s">
        <v>612</v>
      </c>
      <c r="H1" s="6" t="s">
        <v>613</v>
      </c>
      <c r="I1" s="6" t="s">
        <v>614</v>
      </c>
      <c r="J1" s="6" t="s">
        <v>615</v>
      </c>
      <c r="K1" s="6" t="s">
        <v>616</v>
      </c>
      <c r="L1" s="6" t="s">
        <v>617</v>
      </c>
      <c r="M1" s="6" t="s">
        <v>618</v>
      </c>
      <c r="N1" s="6" t="s">
        <v>619</v>
      </c>
      <c r="O1" s="6" t="s">
        <v>620</v>
      </c>
      <c r="P1" s="6" t="s">
        <v>7</v>
      </c>
      <c r="Q1" s="6" t="s">
        <v>8</v>
      </c>
      <c r="R1" s="6" t="s">
        <v>621</v>
      </c>
      <c r="S1" s="6" t="s">
        <v>622</v>
      </c>
      <c r="T1" s="6" t="s">
        <v>623</v>
      </c>
      <c r="U1" s="6" t="s">
        <v>10</v>
      </c>
      <c r="V1" s="6" t="s">
        <v>624</v>
      </c>
      <c r="W1" s="6" t="s">
        <v>12</v>
      </c>
      <c r="X1" s="6" t="s">
        <v>13</v>
      </c>
      <c r="Y1" s="6" t="s">
        <v>14</v>
      </c>
      <c r="Z1" s="6" t="s">
        <v>16</v>
      </c>
      <c r="AA1" s="6" t="s">
        <v>17</v>
      </c>
    </row>
    <row r="2" spans="1:27" ht="14.25" customHeight="1">
      <c r="A2" s="20" t="s">
        <v>234</v>
      </c>
      <c r="B2" s="30"/>
      <c r="C2" s="30"/>
      <c r="D2" s="30"/>
      <c r="E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5.75" customHeight="1">
      <c r="A3" s="25" t="s">
        <v>625</v>
      </c>
      <c r="B3" s="10">
        <v>1</v>
      </c>
      <c r="C3" s="10">
        <v>1</v>
      </c>
      <c r="D3" s="11">
        <v>5</v>
      </c>
      <c r="E3" s="11">
        <v>12</v>
      </c>
      <c r="F3" s="81"/>
      <c r="G3" s="81"/>
      <c r="H3" s="82"/>
      <c r="I3" s="82"/>
      <c r="J3" s="82"/>
      <c r="K3" s="82"/>
      <c r="L3" s="83"/>
      <c r="M3" s="83"/>
      <c r="N3" s="83"/>
      <c r="O3" s="83"/>
      <c r="P3" s="26">
        <v>17</v>
      </c>
      <c r="Q3" s="26">
        <v>20</v>
      </c>
      <c r="R3" s="26"/>
      <c r="S3" s="26"/>
      <c r="T3" s="26"/>
      <c r="U3" s="26"/>
      <c r="V3" s="26"/>
      <c r="W3" s="26"/>
      <c r="X3" s="26">
        <v>2</v>
      </c>
      <c r="Y3" s="26">
        <v>30</v>
      </c>
      <c r="Z3" s="27">
        <v>3344</v>
      </c>
      <c r="AA3" s="28"/>
    </row>
    <row r="4" spans="1:27" ht="15.75" customHeight="1">
      <c r="A4" s="32" t="s">
        <v>626</v>
      </c>
      <c r="B4" s="10">
        <v>1</v>
      </c>
      <c r="C4" s="10">
        <v>2</v>
      </c>
      <c r="D4" s="11">
        <v>9</v>
      </c>
      <c r="E4" s="11">
        <v>12</v>
      </c>
      <c r="F4" s="81"/>
      <c r="G4" s="81">
        <v>1</v>
      </c>
      <c r="H4" s="82">
        <v>1</v>
      </c>
      <c r="I4" s="82">
        <v>1</v>
      </c>
      <c r="J4" s="82">
        <v>2</v>
      </c>
      <c r="K4" s="82">
        <v>3</v>
      </c>
      <c r="L4" s="83"/>
      <c r="M4" s="83"/>
      <c r="N4" s="83"/>
      <c r="O4" s="83"/>
      <c r="P4" s="26">
        <v>21</v>
      </c>
      <c r="Q4" s="26">
        <v>25</v>
      </c>
      <c r="R4" s="26"/>
      <c r="S4" s="26"/>
      <c r="T4" s="26">
        <v>16</v>
      </c>
      <c r="U4" s="26">
        <v>17</v>
      </c>
      <c r="V4" s="26">
        <v>17</v>
      </c>
      <c r="W4" s="26">
        <v>20</v>
      </c>
      <c r="X4" s="26">
        <v>4</v>
      </c>
      <c r="Y4" s="26">
        <v>85</v>
      </c>
      <c r="Z4" s="27">
        <v>3375</v>
      </c>
      <c r="AA4" s="28"/>
    </row>
    <row r="5" spans="1:27" ht="15.75" customHeight="1">
      <c r="A5" s="25" t="s">
        <v>627</v>
      </c>
      <c r="B5" s="10">
        <v>1</v>
      </c>
      <c r="C5" s="10">
        <v>2</v>
      </c>
      <c r="D5" s="11">
        <v>7</v>
      </c>
      <c r="E5" s="11">
        <v>13</v>
      </c>
      <c r="F5" s="81"/>
      <c r="G5" s="81">
        <v>1</v>
      </c>
      <c r="H5" s="82"/>
      <c r="I5" s="82"/>
      <c r="J5" s="82"/>
      <c r="K5" s="82"/>
      <c r="L5" s="83"/>
      <c r="M5" s="83"/>
      <c r="N5" s="83"/>
      <c r="O5" s="83"/>
      <c r="P5" s="26">
        <v>24</v>
      </c>
      <c r="Q5" s="26">
        <v>27</v>
      </c>
      <c r="R5" s="26"/>
      <c r="S5" s="26"/>
      <c r="T5" s="26"/>
      <c r="U5" s="26"/>
      <c r="V5" s="26">
        <v>21</v>
      </c>
      <c r="W5" s="26">
        <v>25</v>
      </c>
      <c r="X5" s="26">
        <v>3</v>
      </c>
      <c r="Y5" s="26">
        <v>90</v>
      </c>
      <c r="Z5" s="27">
        <v>2026</v>
      </c>
      <c r="AA5" s="28"/>
    </row>
    <row r="6" spans="1:27" ht="15.75" customHeight="1">
      <c r="A6" s="25" t="s">
        <v>628</v>
      </c>
      <c r="B6" s="10">
        <v>2</v>
      </c>
      <c r="C6" s="10">
        <v>2</v>
      </c>
      <c r="D6" s="11">
        <v>8</v>
      </c>
      <c r="E6" s="11">
        <v>14</v>
      </c>
      <c r="F6" s="81">
        <v>1</v>
      </c>
      <c r="G6" s="81">
        <v>1</v>
      </c>
      <c r="H6" s="82"/>
      <c r="I6" s="82"/>
      <c r="J6" s="82"/>
      <c r="K6" s="82"/>
      <c r="L6" s="83"/>
      <c r="M6" s="83"/>
      <c r="N6" s="83"/>
      <c r="O6" s="83"/>
      <c r="P6" s="26">
        <v>32</v>
      </c>
      <c r="Q6" s="26">
        <v>35</v>
      </c>
      <c r="R6" s="26"/>
      <c r="S6" s="26"/>
      <c r="T6" s="26">
        <v>16</v>
      </c>
      <c r="U6" s="26">
        <v>18</v>
      </c>
      <c r="V6" s="26"/>
      <c r="W6" s="26"/>
      <c r="X6" s="26">
        <v>4</v>
      </c>
      <c r="Y6" s="26">
        <v>120</v>
      </c>
      <c r="Z6" s="27"/>
      <c r="AA6" s="28">
        <v>194</v>
      </c>
    </row>
    <row r="7" spans="1:27" ht="15.75" customHeight="1">
      <c r="A7" s="32" t="s">
        <v>629</v>
      </c>
      <c r="B7" s="10">
        <v>3</v>
      </c>
      <c r="C7" s="10">
        <v>3</v>
      </c>
      <c r="D7" s="11">
        <v>9</v>
      </c>
      <c r="E7" s="11">
        <v>14</v>
      </c>
      <c r="F7" s="81">
        <v>1</v>
      </c>
      <c r="G7" s="81">
        <v>2</v>
      </c>
      <c r="H7" s="82"/>
      <c r="I7" s="82"/>
      <c r="J7" s="82"/>
      <c r="K7" s="82"/>
      <c r="L7" s="83"/>
      <c r="M7" s="83"/>
      <c r="N7" s="83"/>
      <c r="O7" s="83"/>
      <c r="P7" s="26">
        <v>36</v>
      </c>
      <c r="Q7" s="26">
        <v>40</v>
      </c>
      <c r="R7" s="26"/>
      <c r="S7" s="26"/>
      <c r="T7" s="26">
        <v>21</v>
      </c>
      <c r="U7" s="26">
        <v>25</v>
      </c>
      <c r="V7" s="26"/>
      <c r="W7" s="26"/>
      <c r="X7" s="26">
        <v>5</v>
      </c>
      <c r="Y7" s="26">
        <v>160</v>
      </c>
      <c r="Z7" s="27">
        <v>1959</v>
      </c>
      <c r="AA7" s="28"/>
    </row>
    <row r="8" spans="1:27" ht="15.75" customHeight="1">
      <c r="A8" s="25" t="s">
        <v>630</v>
      </c>
      <c r="B8" s="10">
        <v>4</v>
      </c>
      <c r="C8" s="10">
        <v>5</v>
      </c>
      <c r="D8" s="11">
        <v>10</v>
      </c>
      <c r="E8" s="11">
        <v>15</v>
      </c>
      <c r="F8" s="81">
        <v>2</v>
      </c>
      <c r="G8" s="81">
        <v>2</v>
      </c>
      <c r="H8" s="82"/>
      <c r="I8" s="82"/>
      <c r="J8" s="82"/>
      <c r="K8" s="82"/>
      <c r="L8" s="83"/>
      <c r="M8" s="83"/>
      <c r="N8" s="83"/>
      <c r="O8" s="83"/>
      <c r="P8" s="26">
        <v>41</v>
      </c>
      <c r="Q8" s="26">
        <v>45</v>
      </c>
      <c r="R8" s="26"/>
      <c r="S8" s="26"/>
      <c r="T8" s="26"/>
      <c r="U8" s="26"/>
      <c r="V8" s="26">
        <v>26</v>
      </c>
      <c r="W8" s="26">
        <v>30</v>
      </c>
      <c r="X8" s="26">
        <v>6</v>
      </c>
      <c r="Y8" s="26">
        <v>200</v>
      </c>
      <c r="Z8" s="27">
        <v>1642</v>
      </c>
      <c r="AA8" s="28"/>
    </row>
    <row r="9" spans="1:27" ht="15.75" customHeight="1">
      <c r="A9" s="32" t="s">
        <v>631</v>
      </c>
      <c r="B9" s="10">
        <v>1</v>
      </c>
      <c r="C9" s="10">
        <v>2</v>
      </c>
      <c r="D9" s="11">
        <v>12</v>
      </c>
      <c r="E9" s="11">
        <v>15</v>
      </c>
      <c r="F9" s="81">
        <v>1</v>
      </c>
      <c r="G9" s="81">
        <v>1</v>
      </c>
      <c r="H9" s="82">
        <v>2</v>
      </c>
      <c r="I9" s="82">
        <v>3</v>
      </c>
      <c r="J9" s="82">
        <v>4</v>
      </c>
      <c r="K9" s="82">
        <v>5</v>
      </c>
      <c r="L9" s="83">
        <v>1</v>
      </c>
      <c r="M9" s="83">
        <v>2</v>
      </c>
      <c r="N9" s="83">
        <v>3</v>
      </c>
      <c r="O9" s="83">
        <v>4</v>
      </c>
      <c r="P9" s="26">
        <v>28</v>
      </c>
      <c r="Q9" s="26">
        <v>31</v>
      </c>
      <c r="R9" s="26"/>
      <c r="S9" s="26"/>
      <c r="T9" s="26">
        <v>37</v>
      </c>
      <c r="U9" s="26">
        <v>41</v>
      </c>
      <c r="V9" s="26"/>
      <c r="W9" s="26"/>
      <c r="X9" s="26">
        <v>20</v>
      </c>
      <c r="Y9" s="26">
        <v>245</v>
      </c>
      <c r="Z9" s="27">
        <v>2380</v>
      </c>
      <c r="AA9" s="28"/>
    </row>
    <row r="10" spans="1:27" ht="15.75" customHeight="1">
      <c r="A10" s="32" t="s">
        <v>632</v>
      </c>
      <c r="B10" s="10">
        <v>5</v>
      </c>
      <c r="C10" s="10">
        <v>6</v>
      </c>
      <c r="D10" s="11">
        <v>11</v>
      </c>
      <c r="E10" s="11">
        <v>14</v>
      </c>
      <c r="F10" s="81">
        <v>2</v>
      </c>
      <c r="G10" s="81">
        <v>2</v>
      </c>
      <c r="H10" s="82">
        <v>1</v>
      </c>
      <c r="I10" s="82">
        <v>1</v>
      </c>
      <c r="J10" s="82">
        <v>1</v>
      </c>
      <c r="K10" s="82">
        <v>2</v>
      </c>
      <c r="L10" s="83"/>
      <c r="M10" s="83"/>
      <c r="N10" s="83"/>
      <c r="O10" s="83"/>
      <c r="P10" s="26">
        <v>43</v>
      </c>
      <c r="Q10" s="26">
        <v>47</v>
      </c>
      <c r="R10" s="26"/>
      <c r="S10" s="26"/>
      <c r="T10" s="26"/>
      <c r="U10" s="26"/>
      <c r="V10" s="26">
        <v>31</v>
      </c>
      <c r="W10" s="26">
        <v>35</v>
      </c>
      <c r="X10" s="26">
        <v>6</v>
      </c>
      <c r="Y10" s="26">
        <v>225</v>
      </c>
      <c r="Z10" s="27">
        <v>3374</v>
      </c>
      <c r="AA10" s="28"/>
    </row>
    <row r="11" spans="1:27" ht="15.75" customHeight="1">
      <c r="A11" s="32" t="s">
        <v>633</v>
      </c>
      <c r="B11" s="10">
        <v>5</v>
      </c>
      <c r="C11" s="10">
        <v>7</v>
      </c>
      <c r="D11" s="11">
        <v>12</v>
      </c>
      <c r="E11" s="11">
        <v>14</v>
      </c>
      <c r="F11" s="81">
        <v>2</v>
      </c>
      <c r="G11" s="81">
        <v>3</v>
      </c>
      <c r="H11" s="82"/>
      <c r="I11" s="82"/>
      <c r="J11" s="82"/>
      <c r="K11" s="82"/>
      <c r="L11" s="83">
        <v>1</v>
      </c>
      <c r="M11" s="83">
        <v>1</v>
      </c>
      <c r="N11" s="83">
        <v>2</v>
      </c>
      <c r="O11" s="83">
        <v>3</v>
      </c>
      <c r="P11" s="26">
        <v>48</v>
      </c>
      <c r="Q11" s="26">
        <v>52</v>
      </c>
      <c r="R11" s="26"/>
      <c r="S11" s="26"/>
      <c r="T11" s="26">
        <v>26</v>
      </c>
      <c r="U11" s="26">
        <v>35</v>
      </c>
      <c r="V11" s="26"/>
      <c r="W11" s="26"/>
      <c r="X11" s="26">
        <v>7</v>
      </c>
      <c r="Y11" s="26">
        <v>250</v>
      </c>
      <c r="Z11" s="27">
        <v>1842</v>
      </c>
      <c r="AA11" s="28"/>
    </row>
    <row r="12" spans="1:27" ht="15.75" customHeight="1">
      <c r="A12" s="32" t="s">
        <v>634</v>
      </c>
      <c r="B12" s="10">
        <v>6</v>
      </c>
      <c r="C12" s="10">
        <v>8</v>
      </c>
      <c r="D12" s="11">
        <v>11</v>
      </c>
      <c r="E12" s="11">
        <v>16</v>
      </c>
      <c r="F12" s="81">
        <v>2</v>
      </c>
      <c r="G12" s="81">
        <v>3</v>
      </c>
      <c r="H12" s="82">
        <v>1</v>
      </c>
      <c r="I12" s="82">
        <v>2</v>
      </c>
      <c r="J12" s="82">
        <v>3</v>
      </c>
      <c r="K12" s="82">
        <v>4</v>
      </c>
      <c r="L12" s="83"/>
      <c r="M12" s="83"/>
      <c r="N12" s="83"/>
      <c r="O12" s="83"/>
      <c r="P12" s="26">
        <v>56</v>
      </c>
      <c r="Q12" s="26">
        <v>60</v>
      </c>
      <c r="R12" s="26"/>
      <c r="S12" s="26"/>
      <c r="T12" s="26"/>
      <c r="U12" s="26"/>
      <c r="V12" s="26">
        <v>35</v>
      </c>
      <c r="W12" s="26">
        <v>40</v>
      </c>
      <c r="X12" s="26">
        <v>8</v>
      </c>
      <c r="Y12" s="26">
        <v>300</v>
      </c>
      <c r="Z12" s="27"/>
      <c r="AA12" s="28"/>
    </row>
    <row r="13" spans="1:27" ht="15.75" customHeight="1">
      <c r="A13" s="32" t="s">
        <v>635</v>
      </c>
      <c r="B13" s="10">
        <v>2</v>
      </c>
      <c r="C13" s="10">
        <v>3</v>
      </c>
      <c r="D13" s="11">
        <v>10</v>
      </c>
      <c r="E13" s="11">
        <v>13</v>
      </c>
      <c r="F13" s="81">
        <v>4</v>
      </c>
      <c r="G13" s="81">
        <v>4</v>
      </c>
      <c r="H13" s="82">
        <v>1</v>
      </c>
      <c r="I13" s="82">
        <v>2</v>
      </c>
      <c r="J13" s="82">
        <v>3</v>
      </c>
      <c r="K13" s="82">
        <v>5</v>
      </c>
      <c r="L13" s="83"/>
      <c r="M13" s="83"/>
      <c r="N13" s="83"/>
      <c r="O13" s="83"/>
      <c r="P13" s="26">
        <v>59</v>
      </c>
      <c r="Q13" s="26">
        <v>63</v>
      </c>
      <c r="R13" s="26"/>
      <c r="S13" s="26"/>
      <c r="T13" s="26"/>
      <c r="U13" s="26"/>
      <c r="V13" s="26">
        <v>38</v>
      </c>
      <c r="W13" s="26">
        <v>43</v>
      </c>
      <c r="X13" s="26">
        <v>13</v>
      </c>
      <c r="Y13" s="26">
        <v>320</v>
      </c>
      <c r="Z13" s="27">
        <v>1944</v>
      </c>
      <c r="AA13" s="33">
        <f>'uID''s'!G361</f>
        <v>2163</v>
      </c>
    </row>
    <row r="14" spans="1:29" ht="15.75" customHeight="1">
      <c r="A14" s="32" t="s">
        <v>636</v>
      </c>
      <c r="B14" s="10">
        <v>5</v>
      </c>
      <c r="C14" s="10">
        <v>7</v>
      </c>
      <c r="D14" s="11">
        <v>13</v>
      </c>
      <c r="E14" s="11">
        <v>16</v>
      </c>
      <c r="F14" s="81">
        <v>2</v>
      </c>
      <c r="G14" s="81">
        <v>3</v>
      </c>
      <c r="H14" s="82">
        <v>1</v>
      </c>
      <c r="I14" s="82">
        <v>2</v>
      </c>
      <c r="J14" s="82">
        <v>2</v>
      </c>
      <c r="K14" s="82">
        <v>3</v>
      </c>
      <c r="L14" s="83">
        <v>1</v>
      </c>
      <c r="M14" s="83">
        <v>2</v>
      </c>
      <c r="N14" s="83">
        <v>3</v>
      </c>
      <c r="O14" s="83">
        <v>4</v>
      </c>
      <c r="P14" s="26">
        <v>61</v>
      </c>
      <c r="Q14" s="26">
        <v>65</v>
      </c>
      <c r="R14" s="26"/>
      <c r="S14" s="26"/>
      <c r="T14" s="26">
        <v>36</v>
      </c>
      <c r="U14" s="26">
        <v>40</v>
      </c>
      <c r="V14" s="26"/>
      <c r="W14" s="26"/>
      <c r="X14" s="26">
        <v>14</v>
      </c>
      <c r="Y14" s="26">
        <v>340</v>
      </c>
      <c r="Z14" s="27">
        <v>412</v>
      </c>
      <c r="AA14" s="28"/>
      <c r="AB14" s="31"/>
      <c r="AC14" s="31"/>
    </row>
    <row r="15" spans="1:27" ht="15.75" customHeight="1">
      <c r="A15" s="32" t="s">
        <v>637</v>
      </c>
      <c r="B15" s="10">
        <v>9</v>
      </c>
      <c r="C15" s="10">
        <v>10</v>
      </c>
      <c r="D15" s="11">
        <v>17</v>
      </c>
      <c r="E15" s="11">
        <v>20</v>
      </c>
      <c r="F15" s="81">
        <v>3</v>
      </c>
      <c r="G15" s="81">
        <v>3</v>
      </c>
      <c r="H15" s="82"/>
      <c r="I15" s="82"/>
      <c r="J15" s="82"/>
      <c r="K15" s="82"/>
      <c r="L15" s="83"/>
      <c r="M15" s="83"/>
      <c r="N15" s="83"/>
      <c r="O15" s="83"/>
      <c r="P15" s="26">
        <v>64</v>
      </c>
      <c r="Q15" s="26">
        <v>69</v>
      </c>
      <c r="R15" s="26"/>
      <c r="S15" s="26"/>
      <c r="T15" s="26">
        <v>36</v>
      </c>
      <c r="U15" s="26">
        <v>40</v>
      </c>
      <c r="V15" s="26"/>
      <c r="W15" s="26"/>
      <c r="X15" s="26">
        <v>17</v>
      </c>
      <c r="Y15" s="26">
        <v>380</v>
      </c>
      <c r="Z15" s="27">
        <v>668</v>
      </c>
      <c r="AA15" s="28"/>
    </row>
    <row r="16" spans="1:27" ht="15.75" customHeight="1">
      <c r="A16" s="32" t="s">
        <v>638</v>
      </c>
      <c r="B16" s="10">
        <v>6</v>
      </c>
      <c r="C16" s="10">
        <v>8</v>
      </c>
      <c r="D16" s="11">
        <v>12</v>
      </c>
      <c r="E16" s="11">
        <v>17</v>
      </c>
      <c r="F16" s="81">
        <v>3</v>
      </c>
      <c r="G16" s="81">
        <v>3</v>
      </c>
      <c r="H16" s="82">
        <v>2</v>
      </c>
      <c r="I16" s="82">
        <v>3</v>
      </c>
      <c r="J16" s="82">
        <v>4</v>
      </c>
      <c r="K16" s="82">
        <v>5</v>
      </c>
      <c r="L16" s="83"/>
      <c r="M16" s="83"/>
      <c r="N16" s="83"/>
      <c r="O16" s="83"/>
      <c r="P16" s="26">
        <v>68</v>
      </c>
      <c r="Q16" s="26">
        <v>72</v>
      </c>
      <c r="R16" s="26"/>
      <c r="S16" s="26"/>
      <c r="T16" s="26"/>
      <c r="U16" s="26"/>
      <c r="V16" s="26">
        <v>43</v>
      </c>
      <c r="W16" s="26">
        <v>47</v>
      </c>
      <c r="X16" s="26">
        <v>9</v>
      </c>
      <c r="Y16" s="26">
        <v>330</v>
      </c>
      <c r="Z16" s="27">
        <v>122</v>
      </c>
      <c r="AA16" s="28"/>
    </row>
    <row r="17" spans="1:27" ht="15.75" customHeight="1">
      <c r="A17" s="32" t="s">
        <v>639</v>
      </c>
      <c r="B17" s="10">
        <v>7</v>
      </c>
      <c r="C17" s="10">
        <v>9</v>
      </c>
      <c r="D17" s="11">
        <v>14</v>
      </c>
      <c r="E17" s="11">
        <v>16</v>
      </c>
      <c r="F17" s="81">
        <v>4</v>
      </c>
      <c r="G17" s="81">
        <v>4</v>
      </c>
      <c r="H17" s="82">
        <v>1</v>
      </c>
      <c r="I17" s="82">
        <v>2</v>
      </c>
      <c r="J17" s="82">
        <v>3</v>
      </c>
      <c r="K17" s="82">
        <v>4</v>
      </c>
      <c r="L17" s="83">
        <v>2</v>
      </c>
      <c r="M17" s="83">
        <v>4</v>
      </c>
      <c r="N17" s="83">
        <v>5</v>
      </c>
      <c r="O17" s="83">
        <v>7</v>
      </c>
      <c r="P17" s="26">
        <v>74</v>
      </c>
      <c r="Q17" s="26">
        <v>78</v>
      </c>
      <c r="R17" s="26"/>
      <c r="S17" s="26"/>
      <c r="T17" s="26"/>
      <c r="U17" s="26"/>
      <c r="V17" s="26">
        <v>46</v>
      </c>
      <c r="W17" s="26">
        <v>52</v>
      </c>
      <c r="X17" s="26">
        <v>16</v>
      </c>
      <c r="Y17" s="26">
        <v>500</v>
      </c>
      <c r="Z17" s="27">
        <v>1945</v>
      </c>
      <c r="AA17" s="28"/>
    </row>
    <row r="18" spans="1:27" ht="15.75" customHeight="1">
      <c r="A18" s="25" t="s">
        <v>640</v>
      </c>
      <c r="B18" s="10">
        <v>4</v>
      </c>
      <c r="C18" s="10">
        <v>5</v>
      </c>
      <c r="D18" s="11">
        <v>13</v>
      </c>
      <c r="E18" s="11">
        <v>18</v>
      </c>
      <c r="F18" s="81">
        <v>1</v>
      </c>
      <c r="G18" s="81">
        <v>1</v>
      </c>
      <c r="H18" s="82">
        <v>5</v>
      </c>
      <c r="I18" s="82">
        <v>7</v>
      </c>
      <c r="J18" s="82">
        <v>9</v>
      </c>
      <c r="K18" s="82">
        <v>12</v>
      </c>
      <c r="L18" s="83">
        <v>4</v>
      </c>
      <c r="M18" s="83">
        <v>6</v>
      </c>
      <c r="N18" s="83">
        <v>8</v>
      </c>
      <c r="O18" s="83">
        <v>10</v>
      </c>
      <c r="P18" s="26">
        <v>81</v>
      </c>
      <c r="Q18" s="26">
        <v>85</v>
      </c>
      <c r="R18" s="26"/>
      <c r="S18" s="26"/>
      <c r="T18" s="26">
        <v>41</v>
      </c>
      <c r="U18" s="26">
        <v>45</v>
      </c>
      <c r="V18" s="26"/>
      <c r="W18" s="26"/>
      <c r="X18" s="26">
        <v>10</v>
      </c>
      <c r="Y18" s="26">
        <v>410</v>
      </c>
      <c r="Z18" s="27">
        <v>1573</v>
      </c>
      <c r="AA18" s="28"/>
    </row>
    <row r="19" spans="1:29" ht="15.75" customHeight="1">
      <c r="A19" s="25" t="s">
        <v>641</v>
      </c>
      <c r="B19" s="10">
        <v>10</v>
      </c>
      <c r="C19" s="10">
        <v>11</v>
      </c>
      <c r="D19" s="11">
        <v>14</v>
      </c>
      <c r="E19" s="11">
        <v>19</v>
      </c>
      <c r="F19" s="81">
        <v>3</v>
      </c>
      <c r="G19" s="81">
        <v>4</v>
      </c>
      <c r="H19" s="82">
        <v>2</v>
      </c>
      <c r="I19" s="82">
        <v>3</v>
      </c>
      <c r="J19" s="82">
        <v>5</v>
      </c>
      <c r="K19" s="82">
        <v>6</v>
      </c>
      <c r="L19" s="83"/>
      <c r="M19" s="83"/>
      <c r="N19" s="83"/>
      <c r="O19" s="83"/>
      <c r="P19" s="26">
        <v>86</v>
      </c>
      <c r="Q19" s="26">
        <v>90</v>
      </c>
      <c r="R19" s="26"/>
      <c r="S19" s="26"/>
      <c r="T19" s="26">
        <v>46</v>
      </c>
      <c r="U19" s="26">
        <v>50</v>
      </c>
      <c r="V19" s="26"/>
      <c r="W19" s="26"/>
      <c r="X19" s="26">
        <v>12</v>
      </c>
      <c r="Y19" s="26">
        <v>440</v>
      </c>
      <c r="Z19" s="27">
        <v>1942</v>
      </c>
      <c r="AA19" s="28"/>
      <c r="AB19" s="31"/>
      <c r="AC19" s="31"/>
    </row>
    <row r="20" spans="1:29" ht="15.75" customHeight="1">
      <c r="A20" s="25" t="s">
        <v>642</v>
      </c>
      <c r="B20" s="10">
        <v>5</v>
      </c>
      <c r="C20" s="10">
        <v>6</v>
      </c>
      <c r="D20" s="11">
        <v>16</v>
      </c>
      <c r="E20" s="11">
        <v>18</v>
      </c>
      <c r="F20" s="81">
        <v>1</v>
      </c>
      <c r="G20" s="81">
        <v>1</v>
      </c>
      <c r="H20" s="82">
        <v>7</v>
      </c>
      <c r="I20" s="82">
        <v>9</v>
      </c>
      <c r="J20" s="82">
        <v>11</v>
      </c>
      <c r="K20" s="82">
        <v>13</v>
      </c>
      <c r="L20" s="83">
        <v>5</v>
      </c>
      <c r="M20" s="83">
        <v>7</v>
      </c>
      <c r="N20" s="83">
        <v>9</v>
      </c>
      <c r="O20" s="83">
        <v>11</v>
      </c>
      <c r="P20" s="26">
        <v>91</v>
      </c>
      <c r="Q20" s="26">
        <v>95</v>
      </c>
      <c r="R20" s="26"/>
      <c r="S20" s="26"/>
      <c r="T20" s="26"/>
      <c r="U20" s="26"/>
      <c r="V20" s="26">
        <v>51</v>
      </c>
      <c r="W20" s="26">
        <v>55</v>
      </c>
      <c r="X20" s="26">
        <v>11</v>
      </c>
      <c r="Y20" s="26">
        <v>460</v>
      </c>
      <c r="Z20" s="27">
        <v>1586</v>
      </c>
      <c r="AA20" s="28"/>
      <c r="AB20" s="31"/>
      <c r="AC20" s="31"/>
    </row>
    <row r="21" spans="1:29" ht="15.75" customHeight="1">
      <c r="A21" s="32" t="s">
        <v>643</v>
      </c>
      <c r="B21" s="10">
        <v>13</v>
      </c>
      <c r="C21" s="10">
        <v>14</v>
      </c>
      <c r="D21" s="11">
        <v>16</v>
      </c>
      <c r="E21" s="11">
        <v>19</v>
      </c>
      <c r="F21" s="81">
        <v>4</v>
      </c>
      <c r="G21" s="81">
        <v>4</v>
      </c>
      <c r="H21" s="82">
        <v>2</v>
      </c>
      <c r="I21" s="82">
        <v>4</v>
      </c>
      <c r="J21" s="82">
        <v>5</v>
      </c>
      <c r="K21" s="82">
        <v>6</v>
      </c>
      <c r="L21" s="83"/>
      <c r="M21" s="83"/>
      <c r="N21" s="83"/>
      <c r="O21" s="83"/>
      <c r="P21" s="26">
        <v>96</v>
      </c>
      <c r="Q21" s="26">
        <v>100</v>
      </c>
      <c r="R21" s="26"/>
      <c r="S21" s="26"/>
      <c r="T21" s="26">
        <v>52</v>
      </c>
      <c r="U21" s="26">
        <v>55</v>
      </c>
      <c r="V21" s="26"/>
      <c r="W21" s="26"/>
      <c r="X21" s="26">
        <v>14</v>
      </c>
      <c r="Y21" s="26">
        <v>500</v>
      </c>
      <c r="Z21" s="27">
        <v>1641</v>
      </c>
      <c r="AA21" s="28" t="s">
        <v>94</v>
      </c>
      <c r="AB21" s="31"/>
      <c r="AC21" s="31"/>
    </row>
    <row r="22" spans="1:29" ht="15.75" customHeight="1">
      <c r="A22" s="32" t="s">
        <v>644</v>
      </c>
      <c r="B22" s="10">
        <v>12</v>
      </c>
      <c r="C22" s="10">
        <v>15</v>
      </c>
      <c r="D22" s="11">
        <v>16</v>
      </c>
      <c r="E22" s="11">
        <v>20</v>
      </c>
      <c r="F22" s="81">
        <v>4</v>
      </c>
      <c r="G22" s="81">
        <v>5</v>
      </c>
      <c r="H22" s="82">
        <v>2</v>
      </c>
      <c r="I22" s="82">
        <v>3</v>
      </c>
      <c r="J22" s="82">
        <v>4</v>
      </c>
      <c r="K22" s="82">
        <v>5</v>
      </c>
      <c r="L22" s="83">
        <v>3</v>
      </c>
      <c r="M22" s="83">
        <v>4</v>
      </c>
      <c r="N22" s="83">
        <v>5</v>
      </c>
      <c r="O22" s="83">
        <v>7</v>
      </c>
      <c r="P22" s="26">
        <v>100</v>
      </c>
      <c r="Q22" s="26">
        <v>105</v>
      </c>
      <c r="R22" s="26"/>
      <c r="S22" s="26"/>
      <c r="T22" s="26"/>
      <c r="U22" s="26"/>
      <c r="V22" s="26">
        <v>60</v>
      </c>
      <c r="W22" s="26">
        <v>63</v>
      </c>
      <c r="X22" s="26">
        <v>14</v>
      </c>
      <c r="Y22" s="26">
        <v>570</v>
      </c>
      <c r="Z22" s="27">
        <v>226</v>
      </c>
      <c r="AA22" s="33"/>
      <c r="AB22" s="31"/>
      <c r="AC22" s="31"/>
    </row>
    <row r="23" spans="1:29" ht="15.75" customHeight="1">
      <c r="A23" s="32" t="s">
        <v>645</v>
      </c>
      <c r="B23" s="10">
        <v>14</v>
      </c>
      <c r="C23" s="10">
        <v>16</v>
      </c>
      <c r="D23" s="11">
        <v>17</v>
      </c>
      <c r="E23" s="11">
        <v>19</v>
      </c>
      <c r="F23" s="81">
        <v>4</v>
      </c>
      <c r="G23" s="81">
        <v>5</v>
      </c>
      <c r="H23" s="82">
        <v>3</v>
      </c>
      <c r="I23" s="82">
        <v>4</v>
      </c>
      <c r="J23" s="82">
        <v>5</v>
      </c>
      <c r="K23" s="82">
        <v>6</v>
      </c>
      <c r="L23" s="83"/>
      <c r="M23" s="83"/>
      <c r="N23" s="83"/>
      <c r="O23" s="83"/>
      <c r="P23" s="26">
        <v>103</v>
      </c>
      <c r="Q23" s="26">
        <v>107</v>
      </c>
      <c r="R23" s="26"/>
      <c r="S23" s="26"/>
      <c r="T23" s="26">
        <v>56</v>
      </c>
      <c r="U23" s="26">
        <v>58</v>
      </c>
      <c r="V23" s="26"/>
      <c r="W23" s="26"/>
      <c r="X23" s="26">
        <v>15</v>
      </c>
      <c r="Y23" s="26">
        <v>555</v>
      </c>
      <c r="Z23" s="27">
        <v>1960</v>
      </c>
      <c r="AA23" s="33">
        <f>'uID''s'!G370</f>
        <v>2172</v>
      </c>
      <c r="AB23" s="31"/>
      <c r="AC23" s="31"/>
    </row>
    <row r="24" spans="1:29" ht="15.75" customHeight="1">
      <c r="A24" s="25" t="s">
        <v>646</v>
      </c>
      <c r="B24" s="10">
        <v>15</v>
      </c>
      <c r="C24" s="10">
        <v>16</v>
      </c>
      <c r="D24" s="11">
        <v>17</v>
      </c>
      <c r="E24" s="11">
        <v>20</v>
      </c>
      <c r="F24" s="81">
        <v>4</v>
      </c>
      <c r="G24" s="81">
        <v>5</v>
      </c>
      <c r="H24" s="82">
        <v>3</v>
      </c>
      <c r="I24" s="82">
        <v>4</v>
      </c>
      <c r="J24" s="82">
        <v>5</v>
      </c>
      <c r="K24" s="82">
        <v>6</v>
      </c>
      <c r="L24" s="83"/>
      <c r="M24" s="83"/>
      <c r="N24" s="83"/>
      <c r="O24" s="83"/>
      <c r="P24" s="26">
        <v>111</v>
      </c>
      <c r="Q24" s="26">
        <v>115</v>
      </c>
      <c r="R24" s="26"/>
      <c r="S24" s="26"/>
      <c r="T24" s="26"/>
      <c r="U24" s="26"/>
      <c r="V24" s="26">
        <v>66</v>
      </c>
      <c r="W24" s="26">
        <v>70</v>
      </c>
      <c r="X24" s="26">
        <v>15</v>
      </c>
      <c r="Y24" s="26">
        <v>600</v>
      </c>
      <c r="Z24" s="27">
        <v>1419</v>
      </c>
      <c r="AA24" s="28">
        <v>2046</v>
      </c>
      <c r="AB24" s="31"/>
      <c r="AC24" s="31"/>
    </row>
    <row r="25" spans="1:29" ht="15.75" customHeight="1">
      <c r="A25" s="32" t="s">
        <v>647</v>
      </c>
      <c r="B25" s="10">
        <v>16</v>
      </c>
      <c r="C25" s="10">
        <v>17</v>
      </c>
      <c r="D25" s="11">
        <v>17</v>
      </c>
      <c r="E25" s="11">
        <v>21</v>
      </c>
      <c r="F25" s="81">
        <v>5</v>
      </c>
      <c r="G25" s="81">
        <v>5</v>
      </c>
      <c r="H25" s="82">
        <v>3</v>
      </c>
      <c r="I25" s="82">
        <v>4</v>
      </c>
      <c r="J25" s="82">
        <v>6</v>
      </c>
      <c r="K25" s="82">
        <v>6</v>
      </c>
      <c r="L25" s="83"/>
      <c r="M25" s="83"/>
      <c r="N25" s="83"/>
      <c r="O25" s="83"/>
      <c r="P25" s="26">
        <v>114</v>
      </c>
      <c r="Q25" s="26">
        <v>117</v>
      </c>
      <c r="R25" s="26"/>
      <c r="S25" s="26"/>
      <c r="T25" s="26">
        <v>59</v>
      </c>
      <c r="U25" s="26">
        <v>62</v>
      </c>
      <c r="V25" s="26"/>
      <c r="W25" s="26"/>
      <c r="X25" s="26">
        <v>17</v>
      </c>
      <c r="Y25" s="26">
        <v>625</v>
      </c>
      <c r="Z25" s="27"/>
      <c r="AA25" s="28"/>
      <c r="AB25" s="31"/>
      <c r="AC25" s="31"/>
    </row>
    <row r="26" spans="1:29" ht="15.75" customHeight="1">
      <c r="A26" s="32" t="s">
        <v>648</v>
      </c>
      <c r="B26" s="10">
        <v>16</v>
      </c>
      <c r="C26" s="10">
        <v>17</v>
      </c>
      <c r="D26" s="11">
        <v>18</v>
      </c>
      <c r="E26" s="11">
        <v>21</v>
      </c>
      <c r="F26" s="81">
        <v>5</v>
      </c>
      <c r="G26" s="81">
        <v>5</v>
      </c>
      <c r="H26" s="82">
        <v>4</v>
      </c>
      <c r="I26" s="82">
        <v>4</v>
      </c>
      <c r="J26" s="82">
        <v>6</v>
      </c>
      <c r="K26" s="82">
        <v>6</v>
      </c>
      <c r="L26" s="83"/>
      <c r="M26" s="83"/>
      <c r="N26" s="83"/>
      <c r="O26" s="83"/>
      <c r="P26" s="26">
        <v>118</v>
      </c>
      <c r="Q26" s="26">
        <v>121</v>
      </c>
      <c r="R26" s="26"/>
      <c r="S26" s="26"/>
      <c r="T26" s="26"/>
      <c r="U26" s="26"/>
      <c r="V26" s="26">
        <v>71</v>
      </c>
      <c r="W26" s="26">
        <v>80</v>
      </c>
      <c r="X26" s="26">
        <v>18</v>
      </c>
      <c r="Y26" s="26">
        <v>640</v>
      </c>
      <c r="Z26" s="27">
        <v>3419</v>
      </c>
      <c r="AA26" s="28"/>
      <c r="AB26" s="31"/>
      <c r="AC26" s="31"/>
    </row>
    <row r="27" spans="1:29" ht="15.75" customHeight="1">
      <c r="A27" s="32" t="s">
        <v>649</v>
      </c>
      <c r="B27" s="10">
        <v>17</v>
      </c>
      <c r="C27" s="10">
        <v>18</v>
      </c>
      <c r="D27" s="11">
        <v>18</v>
      </c>
      <c r="E27" s="11">
        <v>22</v>
      </c>
      <c r="F27" s="81">
        <v>5</v>
      </c>
      <c r="G27" s="81">
        <v>6</v>
      </c>
      <c r="H27" s="82">
        <v>4</v>
      </c>
      <c r="I27" s="82">
        <v>4</v>
      </c>
      <c r="J27" s="82">
        <v>6</v>
      </c>
      <c r="K27" s="82">
        <v>6</v>
      </c>
      <c r="L27" s="83"/>
      <c r="M27" s="83"/>
      <c r="N27" s="83"/>
      <c r="O27" s="83"/>
      <c r="P27" s="26">
        <v>121</v>
      </c>
      <c r="Q27" s="26">
        <v>125</v>
      </c>
      <c r="R27" s="26"/>
      <c r="S27" s="26"/>
      <c r="T27" s="26"/>
      <c r="U27" s="26"/>
      <c r="V27" s="26">
        <v>81</v>
      </c>
      <c r="W27" s="26">
        <v>90</v>
      </c>
      <c r="X27" s="26">
        <v>16</v>
      </c>
      <c r="Y27" s="26">
        <v>650</v>
      </c>
      <c r="Z27" s="27">
        <v>639</v>
      </c>
      <c r="AA27" s="28" t="s">
        <v>94</v>
      </c>
      <c r="AB27" s="31"/>
      <c r="AC27" s="31"/>
    </row>
    <row r="28" spans="1:29" ht="15.75" customHeight="1">
      <c r="A28" s="32" t="s">
        <v>650</v>
      </c>
      <c r="B28" s="10">
        <v>18</v>
      </c>
      <c r="C28" s="10">
        <v>20</v>
      </c>
      <c r="D28" s="11">
        <v>19</v>
      </c>
      <c r="E28" s="11">
        <v>22</v>
      </c>
      <c r="F28" s="81">
        <v>6</v>
      </c>
      <c r="G28" s="81">
        <v>6</v>
      </c>
      <c r="H28" s="82">
        <v>4</v>
      </c>
      <c r="I28" s="82">
        <v>4</v>
      </c>
      <c r="J28" s="82">
        <v>6</v>
      </c>
      <c r="K28" s="82">
        <v>7</v>
      </c>
      <c r="L28" s="83"/>
      <c r="M28" s="83"/>
      <c r="N28" s="83"/>
      <c r="O28" s="83"/>
      <c r="P28" s="26">
        <v>126</v>
      </c>
      <c r="Q28" s="26">
        <v>130</v>
      </c>
      <c r="R28" s="26"/>
      <c r="S28" s="26"/>
      <c r="T28" s="26"/>
      <c r="U28" s="26"/>
      <c r="V28" s="26">
        <v>91</v>
      </c>
      <c r="W28" s="26">
        <v>95</v>
      </c>
      <c r="X28" s="26">
        <v>19</v>
      </c>
      <c r="Y28" s="26">
        <v>665</v>
      </c>
      <c r="Z28" s="27">
        <v>2879</v>
      </c>
      <c r="AA28" s="33">
        <f>'uID''s'!G366</f>
        <v>2168</v>
      </c>
      <c r="AB28" s="31"/>
      <c r="AC28" s="31"/>
    </row>
    <row r="29" spans="1:29" ht="15.75" customHeight="1">
      <c r="A29" s="32" t="s">
        <v>651</v>
      </c>
      <c r="B29" s="10">
        <v>19</v>
      </c>
      <c r="C29" s="10">
        <v>21</v>
      </c>
      <c r="D29" s="11">
        <v>19</v>
      </c>
      <c r="E29" s="11">
        <v>23</v>
      </c>
      <c r="F29" s="81">
        <v>6</v>
      </c>
      <c r="G29" s="81">
        <v>6</v>
      </c>
      <c r="H29" s="82">
        <v>4</v>
      </c>
      <c r="I29" s="82">
        <v>4</v>
      </c>
      <c r="J29" s="82">
        <v>6</v>
      </c>
      <c r="K29" s="82">
        <v>7</v>
      </c>
      <c r="L29" s="83"/>
      <c r="M29" s="83"/>
      <c r="N29" s="83"/>
      <c r="O29" s="83"/>
      <c r="P29" s="26">
        <v>131</v>
      </c>
      <c r="Q29" s="26">
        <v>135</v>
      </c>
      <c r="R29" s="26"/>
      <c r="S29" s="26"/>
      <c r="T29" s="26">
        <v>66</v>
      </c>
      <c r="U29" s="26">
        <v>70</v>
      </c>
      <c r="V29" s="26"/>
      <c r="W29" s="26"/>
      <c r="X29" s="26">
        <v>19</v>
      </c>
      <c r="Y29" s="26">
        <v>700</v>
      </c>
      <c r="Z29" s="27">
        <v>1841</v>
      </c>
      <c r="AA29" s="28"/>
      <c r="AB29" s="31"/>
      <c r="AC29" s="31"/>
    </row>
    <row r="30" spans="1:29" ht="15.75" customHeight="1">
      <c r="A30" s="32" t="s">
        <v>652</v>
      </c>
      <c r="B30" s="10">
        <v>22</v>
      </c>
      <c r="C30" s="10">
        <v>23</v>
      </c>
      <c r="D30" s="11">
        <v>20</v>
      </c>
      <c r="E30" s="11">
        <v>24</v>
      </c>
      <c r="F30" s="81">
        <v>6</v>
      </c>
      <c r="G30" s="81">
        <v>7</v>
      </c>
      <c r="H30" s="82">
        <v>4</v>
      </c>
      <c r="I30" s="82">
        <v>5</v>
      </c>
      <c r="J30" s="82">
        <v>6</v>
      </c>
      <c r="K30" s="82">
        <v>7</v>
      </c>
      <c r="L30" s="83"/>
      <c r="M30" s="83"/>
      <c r="N30" s="83"/>
      <c r="O30" s="83"/>
      <c r="P30" s="26">
        <v>141</v>
      </c>
      <c r="Q30" s="26">
        <v>145</v>
      </c>
      <c r="R30" s="26"/>
      <c r="S30" s="26"/>
      <c r="T30" s="26"/>
      <c r="U30" s="26"/>
      <c r="V30" s="26">
        <v>106</v>
      </c>
      <c r="W30" s="26">
        <v>110</v>
      </c>
      <c r="X30" s="26">
        <v>20</v>
      </c>
      <c r="Y30" s="26">
        <v>750</v>
      </c>
      <c r="Z30" s="27">
        <v>1668</v>
      </c>
      <c r="AA30" s="28"/>
      <c r="AB30" s="31"/>
      <c r="AC30" s="31"/>
    </row>
    <row r="31" spans="1:29" ht="15.75" customHeight="1">
      <c r="A31" s="32" t="s">
        <v>653</v>
      </c>
      <c r="B31" s="10">
        <v>24</v>
      </c>
      <c r="C31" s="10">
        <v>25</v>
      </c>
      <c r="D31" s="11">
        <v>21</v>
      </c>
      <c r="E31" s="11">
        <v>26</v>
      </c>
      <c r="F31" s="81">
        <v>6</v>
      </c>
      <c r="G31" s="81">
        <v>7</v>
      </c>
      <c r="H31" s="82">
        <v>4</v>
      </c>
      <c r="I31" s="82">
        <v>5</v>
      </c>
      <c r="J31" s="82">
        <v>6</v>
      </c>
      <c r="K31" s="82">
        <v>7</v>
      </c>
      <c r="L31" s="83">
        <v>3</v>
      </c>
      <c r="M31" s="83">
        <v>4</v>
      </c>
      <c r="N31" s="83">
        <v>5</v>
      </c>
      <c r="O31" s="83">
        <v>7</v>
      </c>
      <c r="P31" s="26">
        <v>146</v>
      </c>
      <c r="Q31" s="26">
        <v>150</v>
      </c>
      <c r="R31" s="26"/>
      <c r="S31" s="26"/>
      <c r="T31" s="26">
        <v>76</v>
      </c>
      <c r="U31" s="26">
        <v>80</v>
      </c>
      <c r="V31" s="26"/>
      <c r="W31" s="26"/>
      <c r="X31" s="26">
        <v>23</v>
      </c>
      <c r="Y31" s="26">
        <v>775</v>
      </c>
      <c r="Z31" s="27">
        <v>2028</v>
      </c>
      <c r="AA31" s="28"/>
      <c r="AB31" s="31"/>
      <c r="AC31" s="31"/>
    </row>
    <row r="32" spans="1:29" ht="15.75" customHeight="1">
      <c r="A32" s="32" t="s">
        <v>654</v>
      </c>
      <c r="B32" s="10">
        <v>18</v>
      </c>
      <c r="C32" s="10">
        <v>21</v>
      </c>
      <c r="D32" s="11">
        <v>19</v>
      </c>
      <c r="E32" s="11">
        <v>21</v>
      </c>
      <c r="F32" s="81">
        <v>8</v>
      </c>
      <c r="G32" s="81">
        <v>9</v>
      </c>
      <c r="H32" s="82">
        <v>5</v>
      </c>
      <c r="I32" s="82">
        <v>5</v>
      </c>
      <c r="J32" s="82">
        <v>6</v>
      </c>
      <c r="K32" s="82">
        <v>7</v>
      </c>
      <c r="L32" s="83"/>
      <c r="M32" s="83"/>
      <c r="N32" s="83"/>
      <c r="O32" s="83"/>
      <c r="P32" s="26">
        <v>151</v>
      </c>
      <c r="Q32" s="26">
        <v>155</v>
      </c>
      <c r="R32" s="26"/>
      <c r="S32" s="26"/>
      <c r="T32" s="26"/>
      <c r="U32" s="26"/>
      <c r="V32" s="26">
        <v>111</v>
      </c>
      <c r="W32" s="26">
        <v>115</v>
      </c>
      <c r="X32" s="26">
        <v>21</v>
      </c>
      <c r="Y32" s="26">
        <v>825</v>
      </c>
      <c r="Z32" s="27">
        <v>2031</v>
      </c>
      <c r="AA32" s="28"/>
      <c r="AB32" s="31"/>
      <c r="AC32" s="31"/>
    </row>
    <row r="33" spans="1:29" ht="15.75" customHeight="1">
      <c r="A33" s="25" t="s">
        <v>655</v>
      </c>
      <c r="B33" s="10">
        <v>24</v>
      </c>
      <c r="C33" s="10">
        <v>26</v>
      </c>
      <c r="D33" s="11">
        <v>21</v>
      </c>
      <c r="E33" s="11">
        <v>26</v>
      </c>
      <c r="F33" s="81">
        <v>7</v>
      </c>
      <c r="G33" s="81">
        <v>7</v>
      </c>
      <c r="H33" s="82">
        <v>4</v>
      </c>
      <c r="I33" s="82">
        <v>5</v>
      </c>
      <c r="J33" s="82">
        <v>6</v>
      </c>
      <c r="K33" s="82">
        <v>7</v>
      </c>
      <c r="L33" s="83"/>
      <c r="M33" s="83"/>
      <c r="N33" s="83"/>
      <c r="O33" s="83"/>
      <c r="P33" s="26">
        <v>156</v>
      </c>
      <c r="Q33" s="26">
        <v>160</v>
      </c>
      <c r="R33" s="26"/>
      <c r="S33" s="26"/>
      <c r="T33" s="26">
        <v>91</v>
      </c>
      <c r="U33" s="26">
        <v>95</v>
      </c>
      <c r="V33" s="26"/>
      <c r="W33" s="26"/>
      <c r="X33" s="26">
        <v>22</v>
      </c>
      <c r="Y33" s="26">
        <v>800</v>
      </c>
      <c r="Z33" s="27">
        <v>1367</v>
      </c>
      <c r="AA33" s="28">
        <v>17</v>
      </c>
      <c r="AB33" s="31"/>
      <c r="AC33" s="31"/>
    </row>
    <row r="34" spans="1:29" ht="15.75" customHeight="1">
      <c r="A34" s="32" t="s">
        <v>656</v>
      </c>
      <c r="B34" s="10">
        <v>27</v>
      </c>
      <c r="C34" s="10">
        <v>28</v>
      </c>
      <c r="D34" s="11">
        <v>22</v>
      </c>
      <c r="E34" s="11">
        <v>27</v>
      </c>
      <c r="F34" s="81">
        <v>7</v>
      </c>
      <c r="G34" s="81">
        <v>8</v>
      </c>
      <c r="H34" s="82">
        <v>5</v>
      </c>
      <c r="I34" s="82">
        <v>5</v>
      </c>
      <c r="J34" s="82">
        <v>6</v>
      </c>
      <c r="K34" s="82">
        <v>7</v>
      </c>
      <c r="L34" s="83">
        <v>1</v>
      </c>
      <c r="M34" s="83">
        <v>3</v>
      </c>
      <c r="N34" s="83">
        <v>4</v>
      </c>
      <c r="O34" s="83">
        <v>5</v>
      </c>
      <c r="P34" s="26">
        <v>166</v>
      </c>
      <c r="Q34" s="26">
        <v>170</v>
      </c>
      <c r="R34" s="26"/>
      <c r="S34" s="26"/>
      <c r="T34" s="26"/>
      <c r="U34" s="26"/>
      <c r="V34" s="26">
        <v>116</v>
      </c>
      <c r="W34" s="26">
        <v>125</v>
      </c>
      <c r="X34" s="26">
        <v>22</v>
      </c>
      <c r="Y34" s="26">
        <v>900</v>
      </c>
      <c r="Z34" s="27">
        <v>1669</v>
      </c>
      <c r="AA34" s="28"/>
      <c r="AB34" s="31"/>
      <c r="AC34" s="31"/>
    </row>
    <row r="35" spans="1:29" ht="15.75" customHeight="1">
      <c r="A35" s="32" t="s">
        <v>657</v>
      </c>
      <c r="B35" s="10">
        <v>35</v>
      </c>
      <c r="C35" s="10">
        <v>40</v>
      </c>
      <c r="D35" s="11">
        <v>18</v>
      </c>
      <c r="E35" s="11">
        <v>23</v>
      </c>
      <c r="F35" s="81">
        <v>3</v>
      </c>
      <c r="G35" s="81">
        <v>4</v>
      </c>
      <c r="H35" s="82">
        <v>3</v>
      </c>
      <c r="I35" s="82">
        <v>4</v>
      </c>
      <c r="J35" s="82">
        <v>5</v>
      </c>
      <c r="K35" s="82">
        <v>6</v>
      </c>
      <c r="L35" s="83">
        <v>3</v>
      </c>
      <c r="M35" s="83">
        <v>4</v>
      </c>
      <c r="N35" s="83">
        <v>5</v>
      </c>
      <c r="O35" s="83">
        <v>6</v>
      </c>
      <c r="P35" s="26">
        <v>171</v>
      </c>
      <c r="Q35" s="26">
        <v>175</v>
      </c>
      <c r="R35" s="26"/>
      <c r="S35" s="26"/>
      <c r="T35" s="26"/>
      <c r="U35" s="26"/>
      <c r="V35" s="26">
        <v>126</v>
      </c>
      <c r="W35" s="26">
        <v>145</v>
      </c>
      <c r="X35" s="26">
        <v>27</v>
      </c>
      <c r="Y35" s="26">
        <v>1045</v>
      </c>
      <c r="Z35" s="27">
        <v>1957</v>
      </c>
      <c r="AA35" s="28"/>
      <c r="AB35" s="31"/>
      <c r="AC35" s="31"/>
    </row>
    <row r="36" spans="1:29" ht="15.75" customHeight="1">
      <c r="A36" s="32" t="s">
        <v>658</v>
      </c>
      <c r="B36" s="10">
        <v>27</v>
      </c>
      <c r="C36" s="10">
        <v>28</v>
      </c>
      <c r="D36" s="11">
        <v>22</v>
      </c>
      <c r="E36" s="11">
        <v>27</v>
      </c>
      <c r="F36" s="81">
        <v>8</v>
      </c>
      <c r="G36" s="81">
        <v>8</v>
      </c>
      <c r="H36" s="82">
        <v>5</v>
      </c>
      <c r="I36" s="82">
        <v>5</v>
      </c>
      <c r="J36" s="82">
        <v>6</v>
      </c>
      <c r="K36" s="82">
        <v>7</v>
      </c>
      <c r="L36" s="83"/>
      <c r="M36" s="83"/>
      <c r="N36" s="83"/>
      <c r="O36" s="83"/>
      <c r="P36" s="26">
        <v>168</v>
      </c>
      <c r="Q36" s="26">
        <v>173</v>
      </c>
      <c r="R36" s="26"/>
      <c r="S36" s="26"/>
      <c r="T36" s="26">
        <v>96</v>
      </c>
      <c r="U36" s="26">
        <v>100</v>
      </c>
      <c r="V36" s="26"/>
      <c r="W36" s="26"/>
      <c r="X36" s="26">
        <v>22</v>
      </c>
      <c r="Y36" s="26">
        <v>925</v>
      </c>
      <c r="Z36" s="27"/>
      <c r="AA36" s="28"/>
      <c r="AB36" s="31"/>
      <c r="AC36" s="31"/>
    </row>
    <row r="37" spans="1:29" ht="15.75" customHeight="1">
      <c r="A37" s="32" t="s">
        <v>659</v>
      </c>
      <c r="B37" s="10">
        <v>28</v>
      </c>
      <c r="C37" s="10">
        <v>30</v>
      </c>
      <c r="D37" s="11">
        <v>23</v>
      </c>
      <c r="E37" s="11">
        <v>28</v>
      </c>
      <c r="F37" s="81">
        <v>8</v>
      </c>
      <c r="G37" s="81">
        <v>9</v>
      </c>
      <c r="H37" s="82">
        <v>5</v>
      </c>
      <c r="I37" s="82">
        <v>6</v>
      </c>
      <c r="J37" s="82">
        <v>6</v>
      </c>
      <c r="K37" s="82">
        <v>7</v>
      </c>
      <c r="L37" s="83"/>
      <c r="M37" s="83"/>
      <c r="N37" s="83"/>
      <c r="O37" s="83"/>
      <c r="P37" s="26">
        <v>176</v>
      </c>
      <c r="Q37" s="26">
        <v>180</v>
      </c>
      <c r="R37" s="26"/>
      <c r="S37" s="26"/>
      <c r="T37" s="26"/>
      <c r="U37" s="26"/>
      <c r="V37" s="26">
        <v>131</v>
      </c>
      <c r="W37" s="26">
        <v>135</v>
      </c>
      <c r="X37" s="26">
        <v>22</v>
      </c>
      <c r="Y37" s="26">
        <v>1000</v>
      </c>
      <c r="Z37" s="27"/>
      <c r="AA37" s="28"/>
      <c r="AB37" s="31"/>
      <c r="AC37" s="31"/>
    </row>
    <row r="38" spans="1:29" ht="15.75" customHeight="1">
      <c r="A38" s="32" t="s">
        <v>660</v>
      </c>
      <c r="B38" s="10">
        <v>29</v>
      </c>
      <c r="C38" s="10">
        <v>30</v>
      </c>
      <c r="D38" s="11">
        <v>23</v>
      </c>
      <c r="E38" s="11">
        <v>28</v>
      </c>
      <c r="F38" s="81">
        <v>9</v>
      </c>
      <c r="G38" s="81">
        <v>10</v>
      </c>
      <c r="H38" s="82">
        <v>5</v>
      </c>
      <c r="I38" s="82">
        <v>6</v>
      </c>
      <c r="J38" s="82">
        <v>7</v>
      </c>
      <c r="K38" s="82">
        <v>7</v>
      </c>
      <c r="L38" s="83"/>
      <c r="M38" s="83"/>
      <c r="N38" s="83"/>
      <c r="O38" s="83"/>
      <c r="P38" s="26">
        <v>177</v>
      </c>
      <c r="Q38" s="26">
        <v>180</v>
      </c>
      <c r="R38" s="26"/>
      <c r="S38" s="26"/>
      <c r="T38" s="26">
        <v>101</v>
      </c>
      <c r="U38" s="26">
        <v>105</v>
      </c>
      <c r="V38" s="26"/>
      <c r="W38" s="26"/>
      <c r="X38" s="26">
        <v>23</v>
      </c>
      <c r="Y38" s="26">
        <v>1025</v>
      </c>
      <c r="Z38" s="27">
        <v>1672</v>
      </c>
      <c r="AA38" s="28"/>
      <c r="AB38" s="31"/>
      <c r="AC38" s="31"/>
    </row>
    <row r="39" spans="1:29" ht="15.75" customHeight="1">
      <c r="A39" s="32" t="s">
        <v>661</v>
      </c>
      <c r="B39" s="10">
        <v>31</v>
      </c>
      <c r="C39" s="10">
        <v>33</v>
      </c>
      <c r="D39" s="11">
        <v>22</v>
      </c>
      <c r="E39" s="11">
        <v>28</v>
      </c>
      <c r="F39" s="81">
        <v>10</v>
      </c>
      <c r="G39" s="81">
        <v>10</v>
      </c>
      <c r="H39" s="82">
        <v>6</v>
      </c>
      <c r="I39" s="82">
        <v>6</v>
      </c>
      <c r="J39" s="82">
        <v>7</v>
      </c>
      <c r="K39" s="82">
        <v>7</v>
      </c>
      <c r="L39" s="83"/>
      <c r="M39" s="83"/>
      <c r="N39" s="83"/>
      <c r="O39" s="83"/>
      <c r="P39" s="26">
        <v>182</v>
      </c>
      <c r="Q39" s="26">
        <v>185</v>
      </c>
      <c r="R39" s="26"/>
      <c r="S39" s="26"/>
      <c r="T39" s="26"/>
      <c r="U39" s="26"/>
      <c r="V39" s="26">
        <v>161</v>
      </c>
      <c r="W39" s="26">
        <v>165</v>
      </c>
      <c r="X39" s="26">
        <v>22</v>
      </c>
      <c r="Y39" s="26">
        <v>1200</v>
      </c>
      <c r="Z39" s="27">
        <v>1195</v>
      </c>
      <c r="AA39" s="33">
        <f>'uID''s'!G344</f>
        <v>2146</v>
      </c>
      <c r="AB39" s="31"/>
      <c r="AC39" s="31"/>
    </row>
    <row r="40" spans="1:29" ht="15.75" customHeight="1">
      <c r="A40" s="32" t="s">
        <v>662</v>
      </c>
      <c r="B40" s="10">
        <v>28</v>
      </c>
      <c r="C40" s="10">
        <v>30</v>
      </c>
      <c r="D40" s="11">
        <v>24</v>
      </c>
      <c r="E40" s="11">
        <v>30</v>
      </c>
      <c r="F40" s="81">
        <v>11</v>
      </c>
      <c r="G40" s="81">
        <v>12</v>
      </c>
      <c r="H40" s="82">
        <v>5</v>
      </c>
      <c r="I40" s="82">
        <v>5</v>
      </c>
      <c r="J40" s="82">
        <v>6</v>
      </c>
      <c r="K40" s="82">
        <v>7</v>
      </c>
      <c r="L40" s="83">
        <v>2</v>
      </c>
      <c r="M40" s="83">
        <v>3</v>
      </c>
      <c r="N40" s="83">
        <v>4</v>
      </c>
      <c r="O40" s="83">
        <v>6</v>
      </c>
      <c r="P40" s="26">
        <v>186</v>
      </c>
      <c r="Q40" s="26">
        <v>191</v>
      </c>
      <c r="R40" s="26"/>
      <c r="S40" s="26"/>
      <c r="T40" s="26">
        <v>109</v>
      </c>
      <c r="U40" s="26">
        <v>112</v>
      </c>
      <c r="V40" s="26"/>
      <c r="W40" s="26"/>
      <c r="X40" s="26">
        <v>24</v>
      </c>
      <c r="Y40" s="26">
        <v>1225</v>
      </c>
      <c r="Z40" s="27">
        <v>1958</v>
      </c>
      <c r="AA40" s="28"/>
      <c r="AB40" s="31"/>
      <c r="AC40" s="31"/>
    </row>
    <row r="41" spans="1:29" ht="15.75" customHeight="1">
      <c r="A41" s="32" t="s">
        <v>663</v>
      </c>
      <c r="B41" s="10">
        <v>32</v>
      </c>
      <c r="C41" s="10">
        <v>33</v>
      </c>
      <c r="D41" s="11">
        <v>22</v>
      </c>
      <c r="E41" s="11">
        <v>29</v>
      </c>
      <c r="F41" s="81">
        <v>10</v>
      </c>
      <c r="G41" s="81">
        <v>10</v>
      </c>
      <c r="H41" s="82">
        <v>6</v>
      </c>
      <c r="I41" s="82">
        <v>6</v>
      </c>
      <c r="J41" s="82">
        <v>7</v>
      </c>
      <c r="K41" s="82">
        <v>7</v>
      </c>
      <c r="L41" s="83">
        <v>4</v>
      </c>
      <c r="M41" s="83">
        <v>5</v>
      </c>
      <c r="N41" s="83">
        <v>6</v>
      </c>
      <c r="O41" s="83">
        <v>7</v>
      </c>
      <c r="P41" s="26">
        <v>186</v>
      </c>
      <c r="Q41" s="26">
        <v>190</v>
      </c>
      <c r="R41" s="26"/>
      <c r="S41" s="26"/>
      <c r="T41" s="26"/>
      <c r="U41" s="26"/>
      <c r="V41" s="26">
        <v>166</v>
      </c>
      <c r="W41" s="26">
        <v>170</v>
      </c>
      <c r="X41" s="26">
        <v>26</v>
      </c>
      <c r="Y41" s="26">
        <v>1100</v>
      </c>
      <c r="Z41" s="27">
        <v>2007</v>
      </c>
      <c r="AA41" s="28"/>
      <c r="AB41" s="31"/>
      <c r="AC41" s="31"/>
    </row>
    <row r="42" spans="1:29" ht="15.75" customHeight="1">
      <c r="A42" s="32" t="s">
        <v>664</v>
      </c>
      <c r="B42" s="10">
        <v>31</v>
      </c>
      <c r="C42" s="10">
        <v>34</v>
      </c>
      <c r="D42" s="11">
        <v>23</v>
      </c>
      <c r="E42" s="11">
        <v>30</v>
      </c>
      <c r="F42" s="81">
        <v>10</v>
      </c>
      <c r="G42" s="81">
        <v>11</v>
      </c>
      <c r="H42" s="82">
        <v>6</v>
      </c>
      <c r="I42" s="82">
        <v>6</v>
      </c>
      <c r="J42" s="82">
        <v>8</v>
      </c>
      <c r="K42" s="82">
        <v>8</v>
      </c>
      <c r="L42" s="83">
        <v>2</v>
      </c>
      <c r="M42" s="83">
        <v>3</v>
      </c>
      <c r="N42" s="83">
        <v>4</v>
      </c>
      <c r="O42" s="83">
        <v>6</v>
      </c>
      <c r="P42" s="26">
        <v>196</v>
      </c>
      <c r="Q42" s="26">
        <v>200</v>
      </c>
      <c r="R42" s="26"/>
      <c r="S42" s="26"/>
      <c r="T42" s="26"/>
      <c r="U42" s="26"/>
      <c r="V42" s="26">
        <v>176</v>
      </c>
      <c r="W42" s="26">
        <v>180</v>
      </c>
      <c r="X42" s="26">
        <v>25</v>
      </c>
      <c r="Y42" s="26">
        <v>1400</v>
      </c>
      <c r="Z42" s="27">
        <v>961</v>
      </c>
      <c r="AA42" s="28"/>
      <c r="AB42" s="31"/>
      <c r="AC42" s="31"/>
    </row>
    <row r="43" spans="1:29" ht="15.75" customHeight="1">
      <c r="A43" s="32" t="s">
        <v>665</v>
      </c>
      <c r="B43" s="10">
        <v>34</v>
      </c>
      <c r="C43" s="10">
        <v>37</v>
      </c>
      <c r="D43" s="11">
        <v>24</v>
      </c>
      <c r="E43" s="11">
        <v>31</v>
      </c>
      <c r="F43" s="81">
        <v>11</v>
      </c>
      <c r="G43" s="81">
        <v>11</v>
      </c>
      <c r="H43" s="82">
        <v>6</v>
      </c>
      <c r="I43" s="82">
        <v>7</v>
      </c>
      <c r="J43" s="82">
        <v>8</v>
      </c>
      <c r="K43" s="82">
        <v>8</v>
      </c>
      <c r="L43" s="83"/>
      <c r="M43" s="83"/>
      <c r="N43" s="83"/>
      <c r="O43" s="83"/>
      <c r="P43" s="26">
        <v>201</v>
      </c>
      <c r="Q43" s="26">
        <v>205</v>
      </c>
      <c r="R43" s="26"/>
      <c r="S43" s="26"/>
      <c r="T43" s="26"/>
      <c r="U43" s="26"/>
      <c r="V43" s="26">
        <v>186</v>
      </c>
      <c r="W43" s="26">
        <v>190</v>
      </c>
      <c r="X43" s="26">
        <v>35</v>
      </c>
      <c r="Y43" s="26">
        <v>1300</v>
      </c>
      <c r="Z43" s="27">
        <v>2375</v>
      </c>
      <c r="AA43" s="28"/>
      <c r="AB43" s="31"/>
      <c r="AC43" s="31"/>
    </row>
    <row r="44" spans="1:29" ht="15.75" customHeight="1">
      <c r="A44" s="25" t="s">
        <v>666</v>
      </c>
      <c r="B44" s="10">
        <v>35</v>
      </c>
      <c r="C44" s="10">
        <v>37</v>
      </c>
      <c r="D44" s="11">
        <v>26</v>
      </c>
      <c r="E44" s="11">
        <v>32</v>
      </c>
      <c r="F44" s="81">
        <v>11</v>
      </c>
      <c r="G44" s="81">
        <v>12</v>
      </c>
      <c r="H44" s="82">
        <v>6</v>
      </c>
      <c r="I44" s="82">
        <v>7</v>
      </c>
      <c r="J44" s="82">
        <v>8</v>
      </c>
      <c r="K44" s="82">
        <v>9</v>
      </c>
      <c r="L44" s="83"/>
      <c r="M44" s="83"/>
      <c r="N44" s="83"/>
      <c r="O44" s="83"/>
      <c r="P44" s="26">
        <v>211</v>
      </c>
      <c r="Q44" s="26">
        <v>215</v>
      </c>
      <c r="R44" s="26"/>
      <c r="S44" s="26"/>
      <c r="T44" s="26">
        <v>126</v>
      </c>
      <c r="U44" s="26">
        <v>130</v>
      </c>
      <c r="V44" s="26"/>
      <c r="W44" s="26"/>
      <c r="X44" s="26">
        <v>30</v>
      </c>
      <c r="Y44" s="26">
        <v>1500</v>
      </c>
      <c r="Z44" s="27">
        <v>63</v>
      </c>
      <c r="AA44" s="28"/>
      <c r="AB44" s="31"/>
      <c r="AC44" s="31"/>
    </row>
    <row r="45" spans="1:29" ht="15.75" customHeight="1">
      <c r="A45" s="32" t="s">
        <v>667</v>
      </c>
      <c r="B45" s="10">
        <v>38</v>
      </c>
      <c r="C45" s="10">
        <v>41</v>
      </c>
      <c r="D45" s="11">
        <v>28</v>
      </c>
      <c r="E45" s="11">
        <v>33</v>
      </c>
      <c r="F45" s="81">
        <v>12</v>
      </c>
      <c r="G45" s="81">
        <v>12</v>
      </c>
      <c r="H45" s="82">
        <v>7</v>
      </c>
      <c r="I45" s="82">
        <v>7</v>
      </c>
      <c r="J45" s="82">
        <v>8</v>
      </c>
      <c r="K45" s="82">
        <v>9</v>
      </c>
      <c r="L45" s="83"/>
      <c r="M45" s="83"/>
      <c r="N45" s="83"/>
      <c r="O45" s="83"/>
      <c r="P45" s="26">
        <v>216</v>
      </c>
      <c r="Q45" s="26">
        <v>220</v>
      </c>
      <c r="R45" s="26"/>
      <c r="S45" s="26"/>
      <c r="T45" s="26"/>
      <c r="U45" s="26"/>
      <c r="V45" s="26">
        <v>201</v>
      </c>
      <c r="W45" s="26">
        <v>205</v>
      </c>
      <c r="X45" s="26">
        <v>40</v>
      </c>
      <c r="Y45" s="26">
        <v>1600</v>
      </c>
      <c r="Z45" s="27">
        <v>1840</v>
      </c>
      <c r="AA45" s="28"/>
      <c r="AB45" s="31"/>
      <c r="AC45" s="31"/>
    </row>
    <row r="46" spans="1:29" ht="15.75" customHeight="1">
      <c r="A46" s="25" t="s">
        <v>668</v>
      </c>
      <c r="B46" s="10">
        <v>38</v>
      </c>
      <c r="C46" s="10">
        <v>41</v>
      </c>
      <c r="D46" s="11">
        <v>31</v>
      </c>
      <c r="E46" s="11">
        <v>35</v>
      </c>
      <c r="F46" s="81">
        <v>12</v>
      </c>
      <c r="G46" s="81">
        <v>13</v>
      </c>
      <c r="H46" s="82">
        <v>7</v>
      </c>
      <c r="I46" s="82">
        <v>7</v>
      </c>
      <c r="J46" s="82">
        <v>9</v>
      </c>
      <c r="K46" s="82">
        <v>9</v>
      </c>
      <c r="L46" s="83"/>
      <c r="M46" s="83"/>
      <c r="N46" s="83"/>
      <c r="O46" s="83"/>
      <c r="P46" s="26">
        <v>221</v>
      </c>
      <c r="Q46" s="26">
        <v>225</v>
      </c>
      <c r="R46" s="26"/>
      <c r="S46" s="26"/>
      <c r="T46" s="26">
        <v>136</v>
      </c>
      <c r="U46" s="26">
        <v>140</v>
      </c>
      <c r="V46" s="26"/>
      <c r="W46" s="26"/>
      <c r="X46" s="26">
        <v>52</v>
      </c>
      <c r="Y46" s="26">
        <v>2000</v>
      </c>
      <c r="Z46" s="27">
        <v>69</v>
      </c>
      <c r="AA46" s="28">
        <v>2050</v>
      </c>
      <c r="AB46" s="31"/>
      <c r="AC46" s="31"/>
    </row>
    <row r="47" spans="1:29" ht="15.75" customHeight="1">
      <c r="A47" s="32" t="s">
        <v>669</v>
      </c>
      <c r="B47" s="10">
        <v>42</v>
      </c>
      <c r="C47" s="10">
        <v>45</v>
      </c>
      <c r="D47" s="11">
        <v>31</v>
      </c>
      <c r="E47" s="11">
        <v>35</v>
      </c>
      <c r="F47" s="81">
        <v>14</v>
      </c>
      <c r="G47" s="81">
        <v>14</v>
      </c>
      <c r="H47" s="82">
        <v>7</v>
      </c>
      <c r="I47" s="82">
        <v>8</v>
      </c>
      <c r="J47" s="82">
        <v>9</v>
      </c>
      <c r="K47" s="82">
        <v>9</v>
      </c>
      <c r="L47" s="83"/>
      <c r="M47" s="83"/>
      <c r="N47" s="83"/>
      <c r="O47" s="83"/>
      <c r="P47" s="26">
        <v>226</v>
      </c>
      <c r="Q47" s="26">
        <v>230</v>
      </c>
      <c r="R47" s="26"/>
      <c r="S47" s="26"/>
      <c r="T47" s="26"/>
      <c r="U47" s="26"/>
      <c r="V47" s="26">
        <v>221</v>
      </c>
      <c r="W47" s="26">
        <v>225</v>
      </c>
      <c r="X47" s="26">
        <v>49</v>
      </c>
      <c r="Y47" s="26">
        <v>2300</v>
      </c>
      <c r="Z47" s="27">
        <v>1839</v>
      </c>
      <c r="AA47" s="28"/>
      <c r="AB47" s="31"/>
      <c r="AC47" s="31"/>
    </row>
    <row r="48" spans="1:29" ht="15.75" customHeight="1">
      <c r="A48" s="32" t="s">
        <v>670</v>
      </c>
      <c r="B48" s="10">
        <v>42</v>
      </c>
      <c r="C48" s="10">
        <v>45</v>
      </c>
      <c r="D48" s="11">
        <v>32</v>
      </c>
      <c r="E48" s="11">
        <v>36</v>
      </c>
      <c r="F48" s="81">
        <v>14</v>
      </c>
      <c r="G48" s="81">
        <v>15</v>
      </c>
      <c r="H48" s="82">
        <v>7</v>
      </c>
      <c r="I48" s="82">
        <v>8</v>
      </c>
      <c r="J48" s="82">
        <v>9</v>
      </c>
      <c r="K48" s="82">
        <v>10</v>
      </c>
      <c r="L48" s="83">
        <v>3</v>
      </c>
      <c r="M48" s="83">
        <v>4</v>
      </c>
      <c r="N48" s="83">
        <v>6</v>
      </c>
      <c r="O48" s="83">
        <v>7</v>
      </c>
      <c r="P48" s="26">
        <v>231</v>
      </c>
      <c r="Q48" s="26">
        <v>235</v>
      </c>
      <c r="R48" s="26"/>
      <c r="S48" s="26"/>
      <c r="T48" s="26">
        <v>151</v>
      </c>
      <c r="U48" s="26">
        <v>155</v>
      </c>
      <c r="V48" s="26"/>
      <c r="W48" s="26"/>
      <c r="X48" s="26">
        <v>61</v>
      </c>
      <c r="Y48" s="26">
        <v>2500</v>
      </c>
      <c r="Z48" s="27"/>
      <c r="AA48" s="28"/>
      <c r="AB48" s="31"/>
      <c r="AC48" s="31"/>
    </row>
    <row r="49" spans="1:29" ht="15.75" customHeight="1">
      <c r="A49" s="32" t="s">
        <v>671</v>
      </c>
      <c r="B49" s="10">
        <v>50</v>
      </c>
      <c r="C49" s="10">
        <v>55</v>
      </c>
      <c r="D49" s="11">
        <v>30</v>
      </c>
      <c r="E49" s="11">
        <v>34</v>
      </c>
      <c r="F49" s="81">
        <v>14</v>
      </c>
      <c r="G49" s="81">
        <v>15</v>
      </c>
      <c r="H49" s="82">
        <v>6</v>
      </c>
      <c r="I49" s="82">
        <v>7</v>
      </c>
      <c r="J49" s="82">
        <v>8</v>
      </c>
      <c r="K49" s="82">
        <v>9</v>
      </c>
      <c r="L49" s="83">
        <v>6</v>
      </c>
      <c r="M49" s="83">
        <v>7</v>
      </c>
      <c r="N49" s="83">
        <v>8</v>
      </c>
      <c r="O49" s="83">
        <v>10</v>
      </c>
      <c r="P49" s="26">
        <v>236</v>
      </c>
      <c r="Q49" s="26">
        <v>240</v>
      </c>
      <c r="R49" s="26"/>
      <c r="S49" s="26"/>
      <c r="T49" s="26"/>
      <c r="U49" s="26"/>
      <c r="V49" s="26">
        <v>176</v>
      </c>
      <c r="W49" s="26">
        <v>180</v>
      </c>
      <c r="X49" s="26">
        <v>27</v>
      </c>
      <c r="Y49" s="26">
        <v>3000</v>
      </c>
      <c r="Z49" s="27"/>
      <c r="AA49" s="28"/>
      <c r="AB49" s="31"/>
      <c r="AC49" s="31"/>
    </row>
    <row r="50" spans="1:29" ht="15.75" customHeight="1">
      <c r="A50" s="32" t="s">
        <v>672</v>
      </c>
      <c r="B50" s="10">
        <v>46</v>
      </c>
      <c r="C50" s="10">
        <v>50</v>
      </c>
      <c r="D50" s="11">
        <v>24</v>
      </c>
      <c r="E50" s="11">
        <v>28</v>
      </c>
      <c r="F50" s="81">
        <v>12</v>
      </c>
      <c r="G50" s="81">
        <v>13</v>
      </c>
      <c r="H50" s="82">
        <v>6</v>
      </c>
      <c r="I50" s="82">
        <v>7</v>
      </c>
      <c r="J50" s="82">
        <v>8</v>
      </c>
      <c r="K50" s="82">
        <v>9</v>
      </c>
      <c r="L50" s="83">
        <v>4</v>
      </c>
      <c r="M50" s="83">
        <v>5</v>
      </c>
      <c r="N50" s="83">
        <v>7</v>
      </c>
      <c r="O50" s="83">
        <v>8</v>
      </c>
      <c r="P50" s="26">
        <v>215</v>
      </c>
      <c r="Q50" s="26">
        <v>220</v>
      </c>
      <c r="R50" s="26"/>
      <c r="S50" s="26"/>
      <c r="T50" s="26">
        <v>176</v>
      </c>
      <c r="U50" s="26">
        <v>180</v>
      </c>
      <c r="V50" s="26"/>
      <c r="W50" s="26"/>
      <c r="X50" s="26">
        <v>59</v>
      </c>
      <c r="Y50" s="26">
        <v>3300</v>
      </c>
      <c r="Z50" s="27">
        <v>2030</v>
      </c>
      <c r="AA50" s="28"/>
      <c r="AB50" s="31"/>
      <c r="AC50" s="31"/>
    </row>
    <row r="51" spans="1:29" ht="15.75" customHeight="1">
      <c r="A51" s="32" t="s">
        <v>673</v>
      </c>
      <c r="B51" s="10">
        <v>46</v>
      </c>
      <c r="C51" s="10">
        <v>50</v>
      </c>
      <c r="D51" s="11">
        <v>33</v>
      </c>
      <c r="E51" s="11">
        <v>37</v>
      </c>
      <c r="F51" s="81">
        <v>15</v>
      </c>
      <c r="G51" s="81">
        <v>15</v>
      </c>
      <c r="H51" s="82">
        <v>8</v>
      </c>
      <c r="I51" s="82">
        <v>8</v>
      </c>
      <c r="J51" s="82">
        <v>9</v>
      </c>
      <c r="K51" s="82">
        <v>10</v>
      </c>
      <c r="L51" s="83">
        <v>4</v>
      </c>
      <c r="M51" s="83">
        <v>6</v>
      </c>
      <c r="N51" s="83">
        <v>7</v>
      </c>
      <c r="O51" s="83">
        <v>9</v>
      </c>
      <c r="P51" s="26">
        <v>241</v>
      </c>
      <c r="Q51" s="26">
        <v>245</v>
      </c>
      <c r="R51" s="26"/>
      <c r="S51" s="26"/>
      <c r="T51" s="26"/>
      <c r="U51" s="26"/>
      <c r="V51" s="26">
        <v>236</v>
      </c>
      <c r="W51" s="26">
        <v>240</v>
      </c>
      <c r="X51" s="26">
        <v>62</v>
      </c>
      <c r="Y51" s="26">
        <v>2900</v>
      </c>
      <c r="Z51" s="27">
        <v>1649</v>
      </c>
      <c r="AA51" s="28" t="s">
        <v>94</v>
      </c>
      <c r="AB51" s="31"/>
      <c r="AC51" s="31"/>
    </row>
    <row r="52" spans="1:29" ht="15.75" customHeight="1">
      <c r="A52" s="32" t="s">
        <v>674</v>
      </c>
      <c r="B52" s="10">
        <v>25</v>
      </c>
      <c r="C52" s="10">
        <v>30</v>
      </c>
      <c r="D52" s="11">
        <v>29</v>
      </c>
      <c r="E52" s="11">
        <v>38</v>
      </c>
      <c r="F52" s="81">
        <v>16</v>
      </c>
      <c r="G52" s="81">
        <v>17</v>
      </c>
      <c r="H52" s="82"/>
      <c r="I52" s="82"/>
      <c r="J52" s="82"/>
      <c r="K52" s="82"/>
      <c r="L52" s="83">
        <v>13</v>
      </c>
      <c r="M52" s="83">
        <v>15</v>
      </c>
      <c r="N52" s="83">
        <v>18</v>
      </c>
      <c r="O52" s="83">
        <v>20</v>
      </c>
      <c r="P52" s="26">
        <v>247</v>
      </c>
      <c r="Q52" s="26">
        <v>254</v>
      </c>
      <c r="R52" s="26"/>
      <c r="S52" s="26"/>
      <c r="T52" s="26">
        <v>170</v>
      </c>
      <c r="U52" s="26">
        <v>175</v>
      </c>
      <c r="V52" s="26"/>
      <c r="W52" s="26"/>
      <c r="X52" s="26">
        <v>63</v>
      </c>
      <c r="Y52" s="26">
        <v>3100</v>
      </c>
      <c r="Z52" s="27">
        <v>2880</v>
      </c>
      <c r="AA52" s="28"/>
      <c r="AB52" s="31"/>
      <c r="AC52" s="31"/>
    </row>
    <row r="53" spans="1:64" ht="14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84"/>
      <c r="M53" s="84"/>
      <c r="N53" s="84"/>
      <c r="O53" s="84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27" ht="14.25" customHeight="1">
      <c r="A54" s="20" t="s">
        <v>675</v>
      </c>
      <c r="B54" s="30"/>
      <c r="C54" s="30"/>
      <c r="D54" s="30"/>
      <c r="E54" s="22"/>
      <c r="H54" s="85"/>
      <c r="I54" s="85"/>
      <c r="J54" s="85"/>
      <c r="K54" s="85"/>
      <c r="L54" s="86"/>
      <c r="M54" s="86"/>
      <c r="N54" s="86"/>
      <c r="O54" s="86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5.75" customHeight="1">
      <c r="A55" s="25" t="s">
        <v>676</v>
      </c>
      <c r="B55" s="10">
        <v>1</v>
      </c>
      <c r="C55" s="10">
        <v>1</v>
      </c>
      <c r="D55" s="11">
        <v>4</v>
      </c>
      <c r="E55" s="11">
        <v>11</v>
      </c>
      <c r="F55" s="81"/>
      <c r="G55" s="81"/>
      <c r="H55" s="82"/>
      <c r="I55" s="82"/>
      <c r="J55" s="82"/>
      <c r="K55" s="82"/>
      <c r="L55" s="83"/>
      <c r="M55" s="83"/>
      <c r="N55" s="83"/>
      <c r="O55" s="83"/>
      <c r="P55" s="26"/>
      <c r="Q55" s="26"/>
      <c r="R55" s="26"/>
      <c r="S55" s="26"/>
      <c r="T55" s="26">
        <v>17</v>
      </c>
      <c r="U55" s="26">
        <v>20</v>
      </c>
      <c r="V55" s="26"/>
      <c r="W55" s="26"/>
      <c r="X55" s="26">
        <v>1</v>
      </c>
      <c r="Y55" s="26">
        <v>25</v>
      </c>
      <c r="Z55" s="27">
        <v>3308</v>
      </c>
      <c r="AA55" s="28"/>
    </row>
    <row r="56" spans="1:27" ht="15.75" customHeight="1">
      <c r="A56" s="25" t="s">
        <v>677</v>
      </c>
      <c r="B56" s="10">
        <v>2</v>
      </c>
      <c r="C56" s="10">
        <v>3</v>
      </c>
      <c r="D56" s="11">
        <v>11</v>
      </c>
      <c r="E56" s="11">
        <v>13</v>
      </c>
      <c r="F56" s="81"/>
      <c r="G56" s="81"/>
      <c r="H56" s="82">
        <v>1</v>
      </c>
      <c r="I56" s="82">
        <v>1</v>
      </c>
      <c r="J56" s="82">
        <v>2</v>
      </c>
      <c r="K56" s="82">
        <v>3</v>
      </c>
      <c r="L56" s="83"/>
      <c r="M56" s="83"/>
      <c r="N56" s="83"/>
      <c r="O56" s="83"/>
      <c r="P56" s="26">
        <v>12</v>
      </c>
      <c r="Q56" s="26">
        <v>15</v>
      </c>
      <c r="R56" s="26"/>
      <c r="S56" s="26"/>
      <c r="T56" s="26">
        <v>32</v>
      </c>
      <c r="U56" s="26">
        <v>35</v>
      </c>
      <c r="V56" s="26"/>
      <c r="W56" s="26"/>
      <c r="X56" s="26">
        <v>6</v>
      </c>
      <c r="Y56" s="26">
        <v>150</v>
      </c>
      <c r="Z56" s="27">
        <v>3177</v>
      </c>
      <c r="AA56" s="28">
        <v>194</v>
      </c>
    </row>
    <row r="57" spans="1:27" ht="15.75" customHeight="1">
      <c r="A57" s="25" t="s">
        <v>678</v>
      </c>
      <c r="B57" s="10">
        <v>-2</v>
      </c>
      <c r="C57" s="10">
        <v>-2</v>
      </c>
      <c r="D57" s="11">
        <v>9</v>
      </c>
      <c r="E57" s="11">
        <v>10</v>
      </c>
      <c r="F57" s="81">
        <v>1</v>
      </c>
      <c r="G57" s="81">
        <v>1</v>
      </c>
      <c r="H57" s="82"/>
      <c r="I57" s="82"/>
      <c r="J57" s="82"/>
      <c r="K57" s="82"/>
      <c r="L57" s="83">
        <v>2</v>
      </c>
      <c r="M57" s="83">
        <v>3</v>
      </c>
      <c r="N57" s="83">
        <v>4</v>
      </c>
      <c r="O57" s="83">
        <v>5</v>
      </c>
      <c r="P57" s="26">
        <v>20</v>
      </c>
      <c r="Q57" s="26">
        <v>23</v>
      </c>
      <c r="R57" s="26"/>
      <c r="S57" s="26"/>
      <c r="T57" s="26">
        <v>47</v>
      </c>
      <c r="U57" s="26">
        <v>50</v>
      </c>
      <c r="V57" s="26"/>
      <c r="W57" s="26"/>
      <c r="X57" s="26">
        <v>8</v>
      </c>
      <c r="Y57" s="26">
        <v>210</v>
      </c>
      <c r="Z57" s="27">
        <v>2383</v>
      </c>
      <c r="AA57" s="28"/>
    </row>
    <row r="58" spans="1:27" ht="15.75" customHeight="1">
      <c r="A58" s="25" t="s">
        <v>679</v>
      </c>
      <c r="B58" s="10">
        <v>4</v>
      </c>
      <c r="C58" s="10">
        <v>5</v>
      </c>
      <c r="D58" s="11">
        <v>12</v>
      </c>
      <c r="E58" s="11">
        <v>14</v>
      </c>
      <c r="F58" s="81"/>
      <c r="G58" s="81"/>
      <c r="H58" s="82">
        <v>1</v>
      </c>
      <c r="I58" s="82">
        <v>2</v>
      </c>
      <c r="J58" s="82">
        <v>3</v>
      </c>
      <c r="K58" s="82">
        <v>4</v>
      </c>
      <c r="L58" s="83"/>
      <c r="M58" s="83"/>
      <c r="N58" s="83"/>
      <c r="O58" s="83"/>
      <c r="P58" s="26">
        <v>27</v>
      </c>
      <c r="Q58" s="26">
        <v>30</v>
      </c>
      <c r="R58" s="26"/>
      <c r="S58" s="26"/>
      <c r="T58" s="26">
        <v>62</v>
      </c>
      <c r="U58" s="26">
        <v>65</v>
      </c>
      <c r="V58" s="26"/>
      <c r="W58" s="26"/>
      <c r="X58" s="26">
        <v>9</v>
      </c>
      <c r="Y58" s="26">
        <v>275</v>
      </c>
      <c r="Z58" s="27">
        <v>3176</v>
      </c>
      <c r="AA58" s="28"/>
    </row>
    <row r="59" spans="1:27" ht="15.75" customHeight="1">
      <c r="A59" s="25" t="s">
        <v>680</v>
      </c>
      <c r="B59" s="10">
        <v>6</v>
      </c>
      <c r="C59" s="10">
        <v>10</v>
      </c>
      <c r="D59" s="11">
        <v>13</v>
      </c>
      <c r="E59" s="11">
        <v>15</v>
      </c>
      <c r="F59" s="81">
        <v>1</v>
      </c>
      <c r="G59" s="81">
        <v>1</v>
      </c>
      <c r="H59" s="82">
        <v>2</v>
      </c>
      <c r="I59" s="82">
        <v>3</v>
      </c>
      <c r="J59" s="82">
        <v>4</v>
      </c>
      <c r="K59" s="82">
        <v>5</v>
      </c>
      <c r="L59" s="83"/>
      <c r="M59" s="83"/>
      <c r="N59" s="83"/>
      <c r="O59" s="83"/>
      <c r="P59" s="26">
        <v>37</v>
      </c>
      <c r="Q59" s="26">
        <v>40</v>
      </c>
      <c r="R59" s="26"/>
      <c r="S59" s="26"/>
      <c r="T59" s="26">
        <v>87</v>
      </c>
      <c r="U59" s="26">
        <v>90</v>
      </c>
      <c r="V59" s="26"/>
      <c r="W59" s="26"/>
      <c r="X59" s="26">
        <v>8</v>
      </c>
      <c r="Y59" s="26">
        <v>450</v>
      </c>
      <c r="Z59" s="27">
        <v>2918</v>
      </c>
      <c r="AA59" s="28"/>
    </row>
    <row r="60" spans="1:27" ht="15.75" customHeight="1">
      <c r="A60" s="25" t="s">
        <v>681</v>
      </c>
      <c r="B60" s="10">
        <v>11</v>
      </c>
      <c r="C60" s="10">
        <v>15</v>
      </c>
      <c r="D60" s="11">
        <v>14</v>
      </c>
      <c r="E60" s="11">
        <v>17</v>
      </c>
      <c r="F60" s="81">
        <v>2</v>
      </c>
      <c r="G60" s="81">
        <v>2</v>
      </c>
      <c r="H60" s="82">
        <v>3</v>
      </c>
      <c r="I60" s="82">
        <v>4</v>
      </c>
      <c r="J60" s="82">
        <v>6</v>
      </c>
      <c r="K60" s="82">
        <v>7</v>
      </c>
      <c r="L60" s="83">
        <v>3</v>
      </c>
      <c r="M60" s="83">
        <v>4</v>
      </c>
      <c r="N60" s="83">
        <v>5</v>
      </c>
      <c r="O60" s="83">
        <v>6</v>
      </c>
      <c r="P60" s="26">
        <v>51</v>
      </c>
      <c r="Q60" s="26">
        <v>55</v>
      </c>
      <c r="R60" s="26"/>
      <c r="S60" s="26"/>
      <c r="T60" s="26">
        <v>111</v>
      </c>
      <c r="U60" s="26">
        <v>115</v>
      </c>
      <c r="V60" s="26"/>
      <c r="W60" s="26"/>
      <c r="X60" s="26">
        <v>12</v>
      </c>
      <c r="Y60" s="26">
        <v>575</v>
      </c>
      <c r="Z60" s="27">
        <v>3571</v>
      </c>
      <c r="AA60" s="28">
        <v>2056</v>
      </c>
    </row>
    <row r="61" spans="1:27" ht="15.75" customHeight="1">
      <c r="A61" s="25" t="s">
        <v>682</v>
      </c>
      <c r="B61" s="10">
        <v>16</v>
      </c>
      <c r="C61" s="10">
        <v>20</v>
      </c>
      <c r="D61" s="11">
        <v>15</v>
      </c>
      <c r="E61" s="11">
        <v>20</v>
      </c>
      <c r="F61" s="81">
        <v>3</v>
      </c>
      <c r="G61" s="81">
        <v>3</v>
      </c>
      <c r="H61" s="82">
        <v>4</v>
      </c>
      <c r="I61" s="82">
        <v>5</v>
      </c>
      <c r="J61" s="82">
        <v>7</v>
      </c>
      <c r="K61" s="82">
        <v>7</v>
      </c>
      <c r="L61" s="83"/>
      <c r="M61" s="83"/>
      <c r="N61" s="83"/>
      <c r="O61" s="83"/>
      <c r="P61" s="26">
        <v>66</v>
      </c>
      <c r="Q61" s="26">
        <v>70</v>
      </c>
      <c r="R61" s="26"/>
      <c r="S61" s="26"/>
      <c r="T61" s="26">
        <v>136</v>
      </c>
      <c r="U61" s="26">
        <v>140</v>
      </c>
      <c r="V61" s="26"/>
      <c r="W61" s="26"/>
      <c r="X61" s="26">
        <v>17</v>
      </c>
      <c r="Y61" s="26">
        <v>700</v>
      </c>
      <c r="Z61" s="27">
        <v>3572</v>
      </c>
      <c r="AA61" s="28"/>
    </row>
    <row r="62" spans="1:27" ht="15.75" customHeight="1">
      <c r="A62" s="25" t="s">
        <v>683</v>
      </c>
      <c r="B62" s="10">
        <v>21</v>
      </c>
      <c r="C62" s="10">
        <v>26</v>
      </c>
      <c r="D62" s="11">
        <v>17</v>
      </c>
      <c r="E62" s="11">
        <v>23</v>
      </c>
      <c r="F62" s="81">
        <v>4</v>
      </c>
      <c r="G62" s="81">
        <v>5</v>
      </c>
      <c r="H62" s="82">
        <v>2</v>
      </c>
      <c r="I62" s="82">
        <v>3</v>
      </c>
      <c r="J62" s="82">
        <v>4</v>
      </c>
      <c r="K62" s="82">
        <v>5</v>
      </c>
      <c r="L62" s="83">
        <v>4</v>
      </c>
      <c r="M62" s="83">
        <v>5</v>
      </c>
      <c r="N62" s="83">
        <v>6</v>
      </c>
      <c r="O62" s="83">
        <v>8</v>
      </c>
      <c r="P62" s="26">
        <v>86</v>
      </c>
      <c r="Q62" s="26">
        <v>90</v>
      </c>
      <c r="R62" s="26"/>
      <c r="S62" s="26"/>
      <c r="T62" s="26">
        <v>166</v>
      </c>
      <c r="U62" s="26">
        <v>170</v>
      </c>
      <c r="V62" s="26"/>
      <c r="W62" s="26"/>
      <c r="X62" s="26">
        <v>33</v>
      </c>
      <c r="Y62" s="26">
        <v>1000</v>
      </c>
      <c r="Z62" s="27">
        <v>3574</v>
      </c>
      <c r="AA62" s="28"/>
    </row>
    <row r="63" spans="1:27" ht="15.75" customHeight="1">
      <c r="A63" s="25" t="s">
        <v>684</v>
      </c>
      <c r="B63" s="10">
        <v>27</v>
      </c>
      <c r="C63" s="10">
        <v>32</v>
      </c>
      <c r="D63" s="11">
        <v>19</v>
      </c>
      <c r="E63" s="11">
        <v>25</v>
      </c>
      <c r="F63" s="81">
        <v>6</v>
      </c>
      <c r="G63" s="81">
        <v>7</v>
      </c>
      <c r="H63" s="82">
        <v>-2</v>
      </c>
      <c r="I63" s="82">
        <v>-2</v>
      </c>
      <c r="J63" s="82">
        <v>-2</v>
      </c>
      <c r="K63" s="82">
        <v>-2</v>
      </c>
      <c r="L63" s="83">
        <v>6</v>
      </c>
      <c r="M63" s="83">
        <v>9</v>
      </c>
      <c r="N63" s="83">
        <v>10</v>
      </c>
      <c r="O63" s="83">
        <v>12</v>
      </c>
      <c r="P63" s="26"/>
      <c r="Q63" s="26"/>
      <c r="R63" s="26"/>
      <c r="S63" s="26"/>
      <c r="T63" s="26">
        <v>195</v>
      </c>
      <c r="U63" s="26">
        <v>200</v>
      </c>
      <c r="V63" s="26">
        <v>110</v>
      </c>
      <c r="W63" s="26">
        <v>115</v>
      </c>
      <c r="X63" s="26">
        <v>16</v>
      </c>
      <c r="Y63" s="26">
        <v>1600</v>
      </c>
      <c r="Z63" s="27">
        <v>2793</v>
      </c>
      <c r="AA63" s="28"/>
    </row>
    <row r="64" spans="1:27" ht="15.75" customHeight="1">
      <c r="A64" s="25" t="s">
        <v>685</v>
      </c>
      <c r="B64" s="10">
        <v>33</v>
      </c>
      <c r="C64" s="10">
        <v>37</v>
      </c>
      <c r="D64" s="11">
        <v>20</v>
      </c>
      <c r="E64" s="11">
        <v>25</v>
      </c>
      <c r="F64" s="81">
        <v>8</v>
      </c>
      <c r="G64" s="81">
        <v>10</v>
      </c>
      <c r="H64" s="82">
        <v>6</v>
      </c>
      <c r="I64" s="82">
        <v>7</v>
      </c>
      <c r="J64" s="82">
        <v>8</v>
      </c>
      <c r="K64" s="82">
        <v>9</v>
      </c>
      <c r="L64" s="83"/>
      <c r="M64" s="83"/>
      <c r="N64" s="83"/>
      <c r="O64" s="83"/>
      <c r="P64" s="26">
        <v>101</v>
      </c>
      <c r="Q64" s="26">
        <v>105</v>
      </c>
      <c r="R64" s="26"/>
      <c r="S64" s="26"/>
      <c r="T64" s="26">
        <v>221</v>
      </c>
      <c r="U64" s="26">
        <v>225</v>
      </c>
      <c r="V64" s="26"/>
      <c r="W64" s="26"/>
      <c r="X64" s="26">
        <v>42</v>
      </c>
      <c r="Y64" s="26">
        <v>1800</v>
      </c>
      <c r="Z64" s="27">
        <v>231</v>
      </c>
      <c r="AA64" s="28">
        <v>2052</v>
      </c>
    </row>
    <row r="65" spans="1:27" ht="15.75" customHeight="1">
      <c r="A65" s="25" t="s">
        <v>686</v>
      </c>
      <c r="B65" s="10">
        <v>38</v>
      </c>
      <c r="C65" s="10">
        <v>40</v>
      </c>
      <c r="D65" s="11">
        <v>23</v>
      </c>
      <c r="E65" s="11">
        <v>26</v>
      </c>
      <c r="F65" s="81">
        <v>11</v>
      </c>
      <c r="G65" s="81">
        <v>12</v>
      </c>
      <c r="H65" s="82">
        <v>7</v>
      </c>
      <c r="I65" s="82">
        <v>7</v>
      </c>
      <c r="J65" s="82">
        <v>8</v>
      </c>
      <c r="K65" s="82">
        <v>9</v>
      </c>
      <c r="L65" s="83">
        <v>5</v>
      </c>
      <c r="M65" s="83">
        <v>7</v>
      </c>
      <c r="N65" s="83">
        <v>9</v>
      </c>
      <c r="O65" s="83">
        <v>10</v>
      </c>
      <c r="P65" s="26">
        <v>115</v>
      </c>
      <c r="Q65" s="26">
        <v>119</v>
      </c>
      <c r="R65" s="26"/>
      <c r="S65" s="26"/>
      <c r="T65" s="26">
        <v>236</v>
      </c>
      <c r="U65" s="26">
        <v>241</v>
      </c>
      <c r="V65" s="26"/>
      <c r="W65" s="26"/>
      <c r="X65" s="26">
        <v>59</v>
      </c>
      <c r="Y65" s="26">
        <v>2000</v>
      </c>
      <c r="Z65" s="27">
        <v>1055</v>
      </c>
      <c r="AA65" s="28"/>
    </row>
    <row r="66" spans="1:64" ht="14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84"/>
      <c r="M66" s="84"/>
      <c r="N66" s="84"/>
      <c r="O66" s="84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7" spans="1:27" ht="14.25" customHeight="1">
      <c r="A67" s="20" t="s">
        <v>687</v>
      </c>
      <c r="B67" s="30"/>
      <c r="C67" s="30"/>
      <c r="D67" s="30"/>
      <c r="E67" s="22"/>
      <c r="H67" s="85"/>
      <c r="I67" s="85"/>
      <c r="J67" s="85"/>
      <c r="K67" s="85"/>
      <c r="L67" s="86"/>
      <c r="M67" s="86"/>
      <c r="N67" s="86"/>
      <c r="O67" s="86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9" ht="15.75" customHeight="1">
      <c r="A68" s="25" t="s">
        <v>688</v>
      </c>
      <c r="B68" s="45">
        <v>2</v>
      </c>
      <c r="C68" s="45">
        <v>3</v>
      </c>
      <c r="D68" s="87">
        <v>8</v>
      </c>
      <c r="E68" s="87">
        <v>14</v>
      </c>
      <c r="F68" s="88">
        <v>1</v>
      </c>
      <c r="G68" s="88">
        <v>1</v>
      </c>
      <c r="H68" s="82">
        <v>1</v>
      </c>
      <c r="I68" s="82">
        <v>2</v>
      </c>
      <c r="J68" s="82">
        <v>3</v>
      </c>
      <c r="K68" s="82">
        <v>4</v>
      </c>
      <c r="L68" s="83"/>
      <c r="M68" s="83"/>
      <c r="N68" s="83"/>
      <c r="O68" s="83"/>
      <c r="P68" s="26">
        <v>21</v>
      </c>
      <c r="Q68" s="26">
        <v>22</v>
      </c>
      <c r="R68" s="26"/>
      <c r="S68" s="26"/>
      <c r="T68" s="26">
        <v>29</v>
      </c>
      <c r="U68" s="26">
        <v>30</v>
      </c>
      <c r="V68" s="26"/>
      <c r="W68" s="26"/>
      <c r="X68" s="26">
        <v>2</v>
      </c>
      <c r="Y68" s="26">
        <v>170</v>
      </c>
      <c r="Z68" s="27">
        <v>1434</v>
      </c>
      <c r="AA68" s="28">
        <v>194</v>
      </c>
      <c r="AB68" s="31"/>
      <c r="AC68" s="31"/>
    </row>
    <row r="69" spans="1:29" ht="15.75" customHeight="1">
      <c r="A69" s="25" t="s">
        <v>689</v>
      </c>
      <c r="B69" s="45">
        <v>4</v>
      </c>
      <c r="C69" s="45">
        <v>6</v>
      </c>
      <c r="D69" s="87">
        <v>11</v>
      </c>
      <c r="E69" s="87">
        <v>16</v>
      </c>
      <c r="F69" s="88">
        <v>1</v>
      </c>
      <c r="G69" s="88">
        <v>1</v>
      </c>
      <c r="H69" s="82">
        <v>3</v>
      </c>
      <c r="I69" s="82">
        <v>5</v>
      </c>
      <c r="J69" s="82">
        <v>6</v>
      </c>
      <c r="K69" s="82">
        <v>8</v>
      </c>
      <c r="L69" s="83">
        <v>3</v>
      </c>
      <c r="M69" s="83">
        <v>5</v>
      </c>
      <c r="N69" s="83">
        <v>7</v>
      </c>
      <c r="O69" s="83">
        <v>9</v>
      </c>
      <c r="P69" s="89">
        <f>P77*0.2</f>
        <v>24</v>
      </c>
      <c r="Q69" s="26">
        <f>Q77*0.2</f>
        <v>26</v>
      </c>
      <c r="R69" s="26"/>
      <c r="S69" s="26"/>
      <c r="T69" s="26">
        <f>T77*0.2</f>
        <v>40</v>
      </c>
      <c r="U69" s="26">
        <f>U77*0.2</f>
        <v>42</v>
      </c>
      <c r="V69" s="26"/>
      <c r="W69" s="26"/>
      <c r="X69" s="26">
        <v>7</v>
      </c>
      <c r="Y69" s="26">
        <f>Y77*0.2</f>
        <v>380</v>
      </c>
      <c r="Z69" s="27">
        <v>2822</v>
      </c>
      <c r="AA69" s="28"/>
      <c r="AB69" s="31"/>
      <c r="AC69" s="31"/>
    </row>
    <row r="70" spans="1:29" ht="15.75" customHeight="1">
      <c r="A70" s="25" t="s">
        <v>690</v>
      </c>
      <c r="B70" s="45">
        <v>8</v>
      </c>
      <c r="C70" s="45">
        <v>10</v>
      </c>
      <c r="D70" s="87">
        <v>13</v>
      </c>
      <c r="E70" s="87">
        <v>19</v>
      </c>
      <c r="F70" s="88">
        <v>2</v>
      </c>
      <c r="G70" s="88">
        <v>2</v>
      </c>
      <c r="H70" s="82">
        <v>2</v>
      </c>
      <c r="I70" s="82">
        <v>3</v>
      </c>
      <c r="J70" s="82">
        <v>4</v>
      </c>
      <c r="K70" s="82">
        <v>5</v>
      </c>
      <c r="L70" s="83"/>
      <c r="M70" s="83"/>
      <c r="N70" s="83"/>
      <c r="O70" s="83"/>
      <c r="P70" s="89">
        <f>P77*0.3</f>
        <v>36</v>
      </c>
      <c r="Q70" s="26">
        <f>Q77*0.3</f>
        <v>39</v>
      </c>
      <c r="R70" s="26"/>
      <c r="S70" s="26"/>
      <c r="T70" s="26">
        <f>T77*0.3</f>
        <v>60</v>
      </c>
      <c r="U70" s="26">
        <f>U77*0.3</f>
        <v>63</v>
      </c>
      <c r="V70" s="26"/>
      <c r="W70" s="26"/>
      <c r="X70" s="26">
        <v>15</v>
      </c>
      <c r="Y70" s="26">
        <f>Y77*0.3</f>
        <v>570</v>
      </c>
      <c r="Z70" s="27">
        <v>1950</v>
      </c>
      <c r="AA70" s="28"/>
      <c r="AB70" s="31"/>
      <c r="AC70" s="31"/>
    </row>
    <row r="71" spans="1:29" ht="15.75" customHeight="1">
      <c r="A71" s="25" t="s">
        <v>691</v>
      </c>
      <c r="B71" s="45">
        <v>12</v>
      </c>
      <c r="C71" s="45">
        <v>14</v>
      </c>
      <c r="D71" s="87">
        <v>15</v>
      </c>
      <c r="E71" s="87">
        <v>21</v>
      </c>
      <c r="F71" s="88">
        <v>3</v>
      </c>
      <c r="G71" s="88">
        <v>3</v>
      </c>
      <c r="H71" s="82">
        <v>3</v>
      </c>
      <c r="I71" s="82">
        <v>4</v>
      </c>
      <c r="J71" s="82">
        <v>4</v>
      </c>
      <c r="K71" s="82">
        <v>5</v>
      </c>
      <c r="L71" s="83"/>
      <c r="M71" s="83"/>
      <c r="N71" s="83"/>
      <c r="O71" s="83"/>
      <c r="P71" s="89">
        <f>P77*0.4</f>
        <v>48</v>
      </c>
      <c r="Q71" s="26">
        <f>Q77*0.4</f>
        <v>52</v>
      </c>
      <c r="R71" s="26"/>
      <c r="S71" s="26"/>
      <c r="T71" s="26">
        <f>T77*0.4</f>
        <v>80</v>
      </c>
      <c r="U71" s="26">
        <f>U77*0.4</f>
        <v>84</v>
      </c>
      <c r="V71" s="26"/>
      <c r="W71" s="26"/>
      <c r="X71" s="26">
        <v>22</v>
      </c>
      <c r="Y71" s="26">
        <f>Y77*0.4</f>
        <v>760</v>
      </c>
      <c r="Z71" s="27">
        <v>1955</v>
      </c>
      <c r="AA71" s="28"/>
      <c r="AB71" s="31"/>
      <c r="AC71" s="31"/>
    </row>
    <row r="72" spans="1:29" ht="15.75" customHeight="1">
      <c r="A72" s="25" t="s">
        <v>692</v>
      </c>
      <c r="B72" s="45">
        <v>16</v>
      </c>
      <c r="C72" s="45">
        <v>18</v>
      </c>
      <c r="D72" s="87">
        <v>17</v>
      </c>
      <c r="E72" s="87">
        <v>23</v>
      </c>
      <c r="F72" s="88">
        <v>4</v>
      </c>
      <c r="G72" s="88">
        <v>5</v>
      </c>
      <c r="H72" s="82">
        <v>3</v>
      </c>
      <c r="I72" s="82">
        <v>4</v>
      </c>
      <c r="J72" s="82">
        <v>5</v>
      </c>
      <c r="K72" s="82">
        <v>6</v>
      </c>
      <c r="L72" s="83"/>
      <c r="M72" s="83"/>
      <c r="N72" s="83"/>
      <c r="O72" s="83"/>
      <c r="P72" s="89">
        <f>P77*0.5</f>
        <v>60</v>
      </c>
      <c r="Q72" s="26">
        <f>Q77*0.5</f>
        <v>65</v>
      </c>
      <c r="R72" s="26"/>
      <c r="S72" s="26"/>
      <c r="T72" s="26">
        <f>T77*0.5</f>
        <v>100</v>
      </c>
      <c r="U72" s="26">
        <f>U77*0.5</f>
        <v>105</v>
      </c>
      <c r="V72" s="26"/>
      <c r="W72" s="26"/>
      <c r="X72" s="26">
        <f>X77*0.5</f>
        <v>30</v>
      </c>
      <c r="Y72" s="26">
        <f>Y77*0.5</f>
        <v>950</v>
      </c>
      <c r="Z72" s="27">
        <v>1954</v>
      </c>
      <c r="AA72" s="28">
        <f>'uID''s'!G258</f>
        <v>2060</v>
      </c>
      <c r="AB72" s="31"/>
      <c r="AC72" s="31"/>
    </row>
    <row r="73" spans="1:29" ht="15.75" customHeight="1">
      <c r="A73" s="25" t="s">
        <v>693</v>
      </c>
      <c r="B73" s="45">
        <v>20</v>
      </c>
      <c r="C73" s="45">
        <v>22</v>
      </c>
      <c r="D73" s="87">
        <v>19</v>
      </c>
      <c r="E73" s="87">
        <v>25</v>
      </c>
      <c r="F73" s="88">
        <v>6</v>
      </c>
      <c r="G73" s="88">
        <v>6</v>
      </c>
      <c r="H73" s="82">
        <v>4</v>
      </c>
      <c r="I73" s="82">
        <v>4</v>
      </c>
      <c r="J73" s="82">
        <v>6</v>
      </c>
      <c r="K73" s="82">
        <v>6</v>
      </c>
      <c r="L73" s="83"/>
      <c r="M73" s="83"/>
      <c r="N73" s="83"/>
      <c r="O73" s="83"/>
      <c r="P73" s="89">
        <f>P77*0.6</f>
        <v>72</v>
      </c>
      <c r="Q73" s="26">
        <f>Q77*0.6</f>
        <v>78</v>
      </c>
      <c r="R73" s="26"/>
      <c r="S73" s="26"/>
      <c r="T73" s="26">
        <f>T77*0.6</f>
        <v>120</v>
      </c>
      <c r="U73" s="26">
        <f>U77*0.6</f>
        <v>126</v>
      </c>
      <c r="V73" s="26"/>
      <c r="W73" s="26"/>
      <c r="X73" s="26">
        <f>X77*0.6</f>
        <v>36</v>
      </c>
      <c r="Y73" s="26">
        <f>Y77*0.6</f>
        <v>1140</v>
      </c>
      <c r="Z73" s="27">
        <v>2786</v>
      </c>
      <c r="AA73" s="28"/>
      <c r="AB73" s="31"/>
      <c r="AC73" s="31"/>
    </row>
    <row r="74" spans="1:29" ht="15.75" customHeight="1">
      <c r="A74" s="25" t="s">
        <v>694</v>
      </c>
      <c r="B74" s="45">
        <v>24</v>
      </c>
      <c r="C74" s="45">
        <v>26</v>
      </c>
      <c r="D74" s="87">
        <v>21</v>
      </c>
      <c r="E74" s="87">
        <v>27</v>
      </c>
      <c r="F74" s="88">
        <v>7</v>
      </c>
      <c r="G74" s="88">
        <v>7</v>
      </c>
      <c r="H74" s="82">
        <v>4</v>
      </c>
      <c r="I74" s="82">
        <v>5</v>
      </c>
      <c r="J74" s="82">
        <v>6</v>
      </c>
      <c r="K74" s="82">
        <v>7</v>
      </c>
      <c r="L74" s="83"/>
      <c r="M74" s="83"/>
      <c r="N74" s="83"/>
      <c r="O74" s="83"/>
      <c r="P74" s="89">
        <f>P77*0.7</f>
        <v>84</v>
      </c>
      <c r="Q74" s="26">
        <f>Q77*0.7</f>
        <v>91</v>
      </c>
      <c r="R74" s="26"/>
      <c r="S74" s="26"/>
      <c r="T74" s="26">
        <f>T77*0.7</f>
        <v>140</v>
      </c>
      <c r="U74" s="26">
        <f>U77*0.7</f>
        <v>147</v>
      </c>
      <c r="V74" s="26"/>
      <c r="W74" s="26"/>
      <c r="X74" s="26">
        <f>X77*0.7</f>
        <v>42</v>
      </c>
      <c r="Y74" s="26">
        <f>Y77*0.7</f>
        <v>1330</v>
      </c>
      <c r="Z74" s="27">
        <v>1192</v>
      </c>
      <c r="AA74" s="28"/>
      <c r="AB74" s="31"/>
      <c r="AC74" s="31"/>
    </row>
    <row r="75" spans="1:29" ht="15.75" customHeight="1">
      <c r="A75" s="25" t="s">
        <v>695</v>
      </c>
      <c r="B75" s="45">
        <v>28</v>
      </c>
      <c r="C75" s="45">
        <v>30</v>
      </c>
      <c r="D75" s="87">
        <v>23</v>
      </c>
      <c r="E75" s="87">
        <v>29</v>
      </c>
      <c r="F75" s="88">
        <v>8</v>
      </c>
      <c r="G75" s="88">
        <v>9</v>
      </c>
      <c r="H75" s="82">
        <v>-4</v>
      </c>
      <c r="I75" s="82">
        <v>-4</v>
      </c>
      <c r="J75" s="82">
        <v>-4</v>
      </c>
      <c r="K75" s="82">
        <v>-4</v>
      </c>
      <c r="L75" s="83">
        <v>7</v>
      </c>
      <c r="M75" s="83">
        <v>9</v>
      </c>
      <c r="N75" s="83">
        <v>11</v>
      </c>
      <c r="O75" s="83">
        <v>13</v>
      </c>
      <c r="P75" s="89">
        <f>P77*0.8</f>
        <v>96</v>
      </c>
      <c r="Q75" s="26">
        <f>Q77*0.8</f>
        <v>104</v>
      </c>
      <c r="R75" s="26"/>
      <c r="S75" s="26"/>
      <c r="T75" s="26">
        <f>T77*0.8</f>
        <v>160</v>
      </c>
      <c r="U75" s="26">
        <f>U77*0.8</f>
        <v>168</v>
      </c>
      <c r="V75" s="26"/>
      <c r="W75" s="26"/>
      <c r="X75" s="26">
        <f>X77*0.8</f>
        <v>48</v>
      </c>
      <c r="Y75" s="26">
        <f>Y77*0.8</f>
        <v>1520</v>
      </c>
      <c r="Z75" s="27">
        <v>1191</v>
      </c>
      <c r="AA75" s="28"/>
      <c r="AB75" s="31"/>
      <c r="AC75" s="31"/>
    </row>
    <row r="76" spans="1:29" ht="15.75" customHeight="1">
      <c r="A76" s="25" t="s">
        <v>696</v>
      </c>
      <c r="B76" s="45">
        <v>32</v>
      </c>
      <c r="C76" s="45">
        <v>35</v>
      </c>
      <c r="D76" s="87">
        <v>25</v>
      </c>
      <c r="E76" s="87">
        <v>31</v>
      </c>
      <c r="F76" s="88">
        <v>10</v>
      </c>
      <c r="G76" s="88">
        <v>11</v>
      </c>
      <c r="H76" s="82">
        <v>6</v>
      </c>
      <c r="I76" s="82">
        <v>6</v>
      </c>
      <c r="J76" s="82">
        <v>7</v>
      </c>
      <c r="K76" s="82">
        <v>8</v>
      </c>
      <c r="L76" s="83">
        <v>1</v>
      </c>
      <c r="M76" s="83">
        <v>2</v>
      </c>
      <c r="N76" s="83">
        <v>4</v>
      </c>
      <c r="O76" s="83">
        <v>7</v>
      </c>
      <c r="P76" s="89">
        <f>P77*0.9</f>
        <v>108</v>
      </c>
      <c r="Q76" s="26">
        <f>Q77*0.9</f>
        <v>117</v>
      </c>
      <c r="R76" s="26"/>
      <c r="S76" s="26"/>
      <c r="T76" s="26">
        <f>T77*0.9</f>
        <v>180</v>
      </c>
      <c r="U76" s="26">
        <f>U77*0.9</f>
        <v>189</v>
      </c>
      <c r="V76" s="26"/>
      <c r="W76" s="26"/>
      <c r="X76" s="26">
        <v>54</v>
      </c>
      <c r="Y76" s="26">
        <f>Y77*0.9</f>
        <v>1710</v>
      </c>
      <c r="Z76" s="27">
        <v>1888</v>
      </c>
      <c r="AA76" s="28">
        <f>'uID''s'!G259</f>
        <v>2061</v>
      </c>
      <c r="AB76" s="31"/>
      <c r="AC76" s="31"/>
    </row>
    <row r="77" spans="1:29" ht="15.75" customHeight="1">
      <c r="A77" s="25" t="s">
        <v>697</v>
      </c>
      <c r="B77" s="10">
        <v>37</v>
      </c>
      <c r="C77" s="10">
        <v>40</v>
      </c>
      <c r="D77" s="11">
        <v>27</v>
      </c>
      <c r="E77" s="11">
        <v>33</v>
      </c>
      <c r="F77" s="81">
        <v>12</v>
      </c>
      <c r="G77" s="81">
        <v>13</v>
      </c>
      <c r="H77" s="82">
        <v>6</v>
      </c>
      <c r="I77" s="82">
        <v>7</v>
      </c>
      <c r="J77" s="82">
        <v>8</v>
      </c>
      <c r="K77" s="82">
        <v>9</v>
      </c>
      <c r="L77" s="83">
        <v>4</v>
      </c>
      <c r="M77" s="83">
        <v>6</v>
      </c>
      <c r="N77" s="83">
        <v>8</v>
      </c>
      <c r="O77" s="83">
        <v>10</v>
      </c>
      <c r="P77" s="26">
        <v>120</v>
      </c>
      <c r="Q77" s="26">
        <v>130</v>
      </c>
      <c r="R77" s="26"/>
      <c r="S77" s="26"/>
      <c r="T77" s="26">
        <v>200</v>
      </c>
      <c r="U77" s="26">
        <v>210</v>
      </c>
      <c r="V77" s="26"/>
      <c r="W77" s="26"/>
      <c r="X77" s="26">
        <v>60</v>
      </c>
      <c r="Y77" s="26">
        <v>1900</v>
      </c>
      <c r="Z77" s="27">
        <v>891</v>
      </c>
      <c r="AA77" s="28"/>
      <c r="AB77" s="31"/>
      <c r="AC77" s="31"/>
    </row>
    <row r="78" spans="1:29" ht="14.25" customHeight="1">
      <c r="A78" s="30"/>
      <c r="B78" s="30"/>
      <c r="C78" s="30"/>
      <c r="D78" s="30"/>
      <c r="E78" s="22"/>
      <c r="H78" s="85"/>
      <c r="I78" s="85"/>
      <c r="J78" s="85"/>
      <c r="K78" s="85"/>
      <c r="L78" s="86"/>
      <c r="M78" s="86"/>
      <c r="N78" s="86"/>
      <c r="O78" s="86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31"/>
      <c r="AC78" s="31"/>
    </row>
    <row r="79" spans="1:29" ht="15" customHeight="1">
      <c r="A79" s="20" t="s">
        <v>698</v>
      </c>
      <c r="B79" s="34"/>
      <c r="C79" s="34"/>
      <c r="D79" s="43"/>
      <c r="E79" s="43"/>
      <c r="F79" s="90"/>
      <c r="G79" s="90"/>
      <c r="H79" s="91"/>
      <c r="I79" s="91"/>
      <c r="J79" s="91"/>
      <c r="K79" s="91"/>
      <c r="L79" s="84"/>
      <c r="M79" s="84"/>
      <c r="N79" s="84"/>
      <c r="O79" s="84"/>
      <c r="P79" s="6" t="s">
        <v>699</v>
      </c>
      <c r="Q79" s="6" t="s">
        <v>700</v>
      </c>
      <c r="R79" s="6" t="s">
        <v>701</v>
      </c>
      <c r="S79" s="6" t="s">
        <v>702</v>
      </c>
      <c r="T79" s="6" t="s">
        <v>703</v>
      </c>
      <c r="U79" s="6" t="s">
        <v>704</v>
      </c>
      <c r="V79" s="21"/>
      <c r="W79" s="21"/>
      <c r="X79" s="21"/>
      <c r="Y79" s="21"/>
      <c r="Z79" s="30"/>
      <c r="AA79" s="30"/>
      <c r="AB79" s="31"/>
      <c r="AC79" s="31"/>
    </row>
    <row r="80" spans="1:29" ht="15.75" customHeight="1">
      <c r="A80" s="32" t="s">
        <v>705</v>
      </c>
      <c r="B80" s="10">
        <v>2</v>
      </c>
      <c r="C80" s="10">
        <v>5</v>
      </c>
      <c r="D80" s="87">
        <v>6</v>
      </c>
      <c r="E80" s="87">
        <v>15</v>
      </c>
      <c r="F80" s="88"/>
      <c r="G80" s="88"/>
      <c r="H80" s="82"/>
      <c r="I80" s="82"/>
      <c r="J80" s="82"/>
      <c r="K80" s="82"/>
      <c r="L80" s="83"/>
      <c r="M80" s="83"/>
      <c r="N80" s="83"/>
      <c r="O80" s="83"/>
      <c r="P80" s="26">
        <v>14</v>
      </c>
      <c r="Q80" s="26">
        <v>24</v>
      </c>
      <c r="R80" s="63">
        <v>1</v>
      </c>
      <c r="S80" s="63">
        <v>4</v>
      </c>
      <c r="T80" s="26">
        <v>22</v>
      </c>
      <c r="U80" s="26">
        <v>25</v>
      </c>
      <c r="V80" s="26"/>
      <c r="W80" s="26"/>
      <c r="X80" s="26">
        <v>6</v>
      </c>
      <c r="Y80" s="26">
        <v>180</v>
      </c>
      <c r="Z80" s="27">
        <v>1817</v>
      </c>
      <c r="AA80" s="10"/>
      <c r="AB80" s="31"/>
      <c r="AC80" s="31"/>
    </row>
    <row r="81" spans="1:29" ht="15.75" customHeight="1">
      <c r="A81" s="32" t="s">
        <v>706</v>
      </c>
      <c r="B81" s="45">
        <v>7</v>
      </c>
      <c r="C81" s="45">
        <v>10</v>
      </c>
      <c r="D81" s="87">
        <v>9</v>
      </c>
      <c r="E81" s="87">
        <v>18</v>
      </c>
      <c r="F81" s="88">
        <v>2</v>
      </c>
      <c r="G81" s="88">
        <v>2</v>
      </c>
      <c r="H81" s="82">
        <v>1</v>
      </c>
      <c r="I81" s="82">
        <v>1</v>
      </c>
      <c r="J81" s="82">
        <v>2</v>
      </c>
      <c r="K81" s="82">
        <v>3</v>
      </c>
      <c r="L81" s="83">
        <v>1</v>
      </c>
      <c r="M81" s="83">
        <v>3</v>
      </c>
      <c r="N81" s="83">
        <v>4</v>
      </c>
      <c r="O81" s="83">
        <v>5</v>
      </c>
      <c r="P81" s="26">
        <v>35</v>
      </c>
      <c r="Q81" s="26">
        <v>45</v>
      </c>
      <c r="R81" s="63">
        <v>5</v>
      </c>
      <c r="S81" s="63">
        <v>8</v>
      </c>
      <c r="T81" s="26">
        <v>45</v>
      </c>
      <c r="U81" s="26">
        <v>55</v>
      </c>
      <c r="V81" s="26"/>
      <c r="W81" s="26"/>
      <c r="X81" s="26">
        <v>15</v>
      </c>
      <c r="Y81" s="26">
        <v>500</v>
      </c>
      <c r="Z81" s="27">
        <v>1992</v>
      </c>
      <c r="AA81" s="28">
        <f>'uID''s'!G336</f>
        <v>2138</v>
      </c>
      <c r="AB81" s="31"/>
      <c r="AC81" s="31"/>
    </row>
    <row r="82" spans="1:29" ht="15.75" customHeight="1">
      <c r="A82" s="32" t="s">
        <v>707</v>
      </c>
      <c r="B82" s="10">
        <v>12</v>
      </c>
      <c r="C82" s="10">
        <v>15</v>
      </c>
      <c r="D82" s="87">
        <v>12</v>
      </c>
      <c r="E82" s="87">
        <v>21</v>
      </c>
      <c r="F82" s="88">
        <v>3</v>
      </c>
      <c r="G82" s="88">
        <v>5</v>
      </c>
      <c r="H82" s="82">
        <v>1</v>
      </c>
      <c r="I82" s="82">
        <v>2</v>
      </c>
      <c r="J82" s="82">
        <v>3</v>
      </c>
      <c r="K82" s="82">
        <v>4</v>
      </c>
      <c r="L82" s="83">
        <v>2</v>
      </c>
      <c r="M82" s="83">
        <v>4</v>
      </c>
      <c r="N82" s="83">
        <v>5</v>
      </c>
      <c r="O82" s="83">
        <v>7</v>
      </c>
      <c r="P82" s="26">
        <v>56</v>
      </c>
      <c r="Q82" s="26">
        <v>66</v>
      </c>
      <c r="R82" s="63">
        <v>9</v>
      </c>
      <c r="S82" s="63">
        <v>12</v>
      </c>
      <c r="T82" s="26">
        <v>73</v>
      </c>
      <c r="U82" s="26">
        <v>83</v>
      </c>
      <c r="V82" s="26"/>
      <c r="W82" s="26"/>
      <c r="X82" s="26">
        <v>24</v>
      </c>
      <c r="Y82" s="26">
        <v>820</v>
      </c>
      <c r="Z82" s="27">
        <v>1993</v>
      </c>
      <c r="AA82" s="28"/>
      <c r="AB82" s="31"/>
      <c r="AC82" s="31"/>
    </row>
    <row r="83" spans="1:29" ht="15.75" customHeight="1">
      <c r="A83" s="32" t="s">
        <v>708</v>
      </c>
      <c r="B83" s="45">
        <v>17</v>
      </c>
      <c r="C83" s="45">
        <v>20</v>
      </c>
      <c r="D83" s="87">
        <v>15</v>
      </c>
      <c r="E83" s="87">
        <v>24</v>
      </c>
      <c r="F83" s="88">
        <v>6</v>
      </c>
      <c r="G83" s="88">
        <v>8</v>
      </c>
      <c r="H83" s="82">
        <v>2</v>
      </c>
      <c r="I83" s="82">
        <v>3</v>
      </c>
      <c r="J83" s="82">
        <v>4</v>
      </c>
      <c r="K83" s="82">
        <v>5</v>
      </c>
      <c r="L83" s="83"/>
      <c r="M83" s="83"/>
      <c r="N83" s="83"/>
      <c r="O83" s="83"/>
      <c r="P83" s="26">
        <v>77</v>
      </c>
      <c r="Q83" s="26">
        <v>87</v>
      </c>
      <c r="R83" s="63">
        <v>13</v>
      </c>
      <c r="S83" s="63">
        <v>16</v>
      </c>
      <c r="T83" s="26">
        <v>101</v>
      </c>
      <c r="U83" s="26">
        <v>111</v>
      </c>
      <c r="V83" s="26"/>
      <c r="W83" s="26"/>
      <c r="X83" s="26">
        <v>33</v>
      </c>
      <c r="Y83" s="26">
        <v>1140</v>
      </c>
      <c r="Z83" s="27">
        <v>1186</v>
      </c>
      <c r="AA83" s="28" t="s">
        <v>94</v>
      </c>
      <c r="AB83" s="31"/>
      <c r="AC83" s="31"/>
    </row>
    <row r="84" spans="1:29" ht="15.75" customHeight="1">
      <c r="A84" s="32" t="s">
        <v>709</v>
      </c>
      <c r="B84" s="10">
        <v>22</v>
      </c>
      <c r="C84" s="10">
        <v>25</v>
      </c>
      <c r="D84" s="87">
        <v>18</v>
      </c>
      <c r="E84" s="87">
        <v>26</v>
      </c>
      <c r="F84" s="88">
        <v>9</v>
      </c>
      <c r="G84" s="88">
        <v>10</v>
      </c>
      <c r="H84" s="82">
        <v>3</v>
      </c>
      <c r="I84" s="82">
        <v>4</v>
      </c>
      <c r="J84" s="82">
        <v>5</v>
      </c>
      <c r="K84" s="82">
        <v>6</v>
      </c>
      <c r="L84" s="83"/>
      <c r="M84" s="83"/>
      <c r="N84" s="83"/>
      <c r="O84" s="83"/>
      <c r="P84" s="26">
        <v>98</v>
      </c>
      <c r="Q84" s="26">
        <v>108</v>
      </c>
      <c r="R84" s="63">
        <v>17</v>
      </c>
      <c r="S84" s="63">
        <v>20</v>
      </c>
      <c r="T84" s="26">
        <v>129</v>
      </c>
      <c r="U84" s="26">
        <v>139</v>
      </c>
      <c r="V84" s="26"/>
      <c r="W84" s="26"/>
      <c r="X84" s="26">
        <v>42</v>
      </c>
      <c r="Y84" s="26">
        <v>1460</v>
      </c>
      <c r="Z84" s="27">
        <v>1173</v>
      </c>
      <c r="AA84" s="28"/>
      <c r="AB84" s="31"/>
      <c r="AC84" s="31"/>
    </row>
    <row r="85" spans="1:29" ht="15.75" customHeight="1">
      <c r="A85" s="32" t="s">
        <v>709</v>
      </c>
      <c r="B85" s="45">
        <v>27</v>
      </c>
      <c r="C85" s="45">
        <v>30</v>
      </c>
      <c r="D85" s="87">
        <v>21</v>
      </c>
      <c r="E85" s="87">
        <v>28</v>
      </c>
      <c r="F85" s="88">
        <v>10</v>
      </c>
      <c r="G85" s="88">
        <v>11</v>
      </c>
      <c r="H85" s="82">
        <v>4</v>
      </c>
      <c r="I85" s="82">
        <v>5</v>
      </c>
      <c r="J85" s="82">
        <v>6</v>
      </c>
      <c r="K85" s="82">
        <v>7</v>
      </c>
      <c r="L85" s="83">
        <v>5</v>
      </c>
      <c r="M85" s="83">
        <v>7</v>
      </c>
      <c r="N85" s="83">
        <v>8</v>
      </c>
      <c r="O85" s="83">
        <v>10</v>
      </c>
      <c r="P85" s="26">
        <v>119</v>
      </c>
      <c r="Q85" s="26">
        <v>129</v>
      </c>
      <c r="R85" s="63">
        <v>21</v>
      </c>
      <c r="S85" s="63">
        <v>24</v>
      </c>
      <c r="T85" s="26">
        <v>157</v>
      </c>
      <c r="U85" s="26">
        <v>167</v>
      </c>
      <c r="V85" s="26"/>
      <c r="W85" s="26"/>
      <c r="X85" s="26">
        <v>51</v>
      </c>
      <c r="Y85" s="26">
        <v>1780</v>
      </c>
      <c r="Z85" s="27">
        <v>1172</v>
      </c>
      <c r="AA85" s="33">
        <f>'uID''s'!G345</f>
        <v>2147</v>
      </c>
      <c r="AB85" s="31"/>
      <c r="AC85" s="31"/>
    </row>
    <row r="86" spans="1:29" ht="15.75" customHeight="1">
      <c r="A86" s="32" t="s">
        <v>710</v>
      </c>
      <c r="B86" s="10">
        <v>32</v>
      </c>
      <c r="C86" s="10">
        <v>35</v>
      </c>
      <c r="D86" s="11">
        <v>25</v>
      </c>
      <c r="E86" s="11">
        <v>30</v>
      </c>
      <c r="F86" s="81">
        <v>11</v>
      </c>
      <c r="G86" s="81">
        <v>12</v>
      </c>
      <c r="H86" s="82">
        <v>5</v>
      </c>
      <c r="I86" s="82">
        <v>6</v>
      </c>
      <c r="J86" s="82">
        <v>7</v>
      </c>
      <c r="K86" s="82">
        <v>8</v>
      </c>
      <c r="L86" s="83"/>
      <c r="M86" s="83"/>
      <c r="N86" s="83"/>
      <c r="O86" s="83"/>
      <c r="P86" s="26">
        <v>140</v>
      </c>
      <c r="Q86" s="26">
        <v>150</v>
      </c>
      <c r="R86" s="63">
        <v>25</v>
      </c>
      <c r="S86" s="63">
        <v>30</v>
      </c>
      <c r="T86" s="26">
        <v>185</v>
      </c>
      <c r="U86" s="26">
        <v>195</v>
      </c>
      <c r="V86" s="26"/>
      <c r="W86" s="26"/>
      <c r="X86" s="26">
        <v>60</v>
      </c>
      <c r="Y86" s="26">
        <v>2100</v>
      </c>
      <c r="Z86" s="27">
        <v>1994</v>
      </c>
      <c r="AA86" s="28"/>
      <c r="AB86" s="31"/>
      <c r="AC86" s="31"/>
    </row>
    <row r="87" spans="1:27" ht="14.25" customHeight="1">
      <c r="A87" s="20"/>
      <c r="B87" s="30"/>
      <c r="C87" s="30"/>
      <c r="D87" s="30"/>
      <c r="E87" s="22"/>
      <c r="H87" s="85"/>
      <c r="I87" s="85"/>
      <c r="J87" s="85"/>
      <c r="K87" s="85"/>
      <c r="L87" s="86"/>
      <c r="M87" s="86"/>
      <c r="N87" s="86"/>
      <c r="O87" s="86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4.25" customHeight="1">
      <c r="A88" s="20" t="s">
        <v>711</v>
      </c>
      <c r="B88" s="30"/>
      <c r="C88" s="30"/>
      <c r="D88" s="30"/>
      <c r="E88" s="22"/>
      <c r="H88" s="85"/>
      <c r="I88" s="85"/>
      <c r="J88" s="85"/>
      <c r="K88" s="85"/>
      <c r="L88" s="86"/>
      <c r="M88" s="86"/>
      <c r="N88" s="86"/>
      <c r="O88" s="86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5.75" customHeight="1">
      <c r="A89" s="25" t="s">
        <v>712</v>
      </c>
      <c r="B89" s="10">
        <v>1</v>
      </c>
      <c r="C89" s="10">
        <v>2</v>
      </c>
      <c r="D89" s="11">
        <v>4</v>
      </c>
      <c r="E89" s="11">
        <v>12</v>
      </c>
      <c r="F89" s="81"/>
      <c r="G89" s="81"/>
      <c r="H89" s="82"/>
      <c r="I89" s="82"/>
      <c r="J89" s="82"/>
      <c r="K89" s="82"/>
      <c r="L89" s="83"/>
      <c r="M89" s="83"/>
      <c r="N89" s="83"/>
      <c r="O89" s="83"/>
      <c r="P89" s="26"/>
      <c r="Q89" s="26"/>
      <c r="R89" s="26">
        <v>21</v>
      </c>
      <c r="S89" s="26">
        <v>25</v>
      </c>
      <c r="T89" s="26"/>
      <c r="U89" s="26"/>
      <c r="V89" s="26"/>
      <c r="W89" s="26"/>
      <c r="X89" s="26">
        <v>2</v>
      </c>
      <c r="Y89" s="26">
        <v>65</v>
      </c>
      <c r="Z89" s="27"/>
      <c r="AA89" s="28">
        <f>'uID''s'!G403</f>
        <v>2205</v>
      </c>
    </row>
    <row r="90" spans="1:27" ht="15.75" customHeight="1">
      <c r="A90" s="25" t="s">
        <v>713</v>
      </c>
      <c r="B90" s="10">
        <v>3</v>
      </c>
      <c r="C90" s="10">
        <v>4</v>
      </c>
      <c r="D90" s="11">
        <v>7</v>
      </c>
      <c r="E90" s="11">
        <v>13</v>
      </c>
      <c r="F90" s="81"/>
      <c r="G90" s="81"/>
      <c r="H90" s="82">
        <v>1</v>
      </c>
      <c r="I90" s="82">
        <v>2</v>
      </c>
      <c r="J90" s="82">
        <v>3</v>
      </c>
      <c r="K90" s="82">
        <v>4</v>
      </c>
      <c r="L90" s="83"/>
      <c r="M90" s="83"/>
      <c r="N90" s="83"/>
      <c r="O90" s="83"/>
      <c r="P90" s="26"/>
      <c r="Q90" s="26"/>
      <c r="R90" s="26">
        <v>47</v>
      </c>
      <c r="S90" s="26">
        <v>50</v>
      </c>
      <c r="T90" s="26"/>
      <c r="U90" s="26"/>
      <c r="V90" s="26">
        <v>17</v>
      </c>
      <c r="W90" s="26">
        <v>25</v>
      </c>
      <c r="X90" s="26">
        <v>9</v>
      </c>
      <c r="Y90" s="26">
        <v>175</v>
      </c>
      <c r="Z90" s="27"/>
      <c r="AA90" s="28"/>
    </row>
    <row r="91" spans="1:27" ht="15.75" customHeight="1">
      <c r="A91" s="25" t="s">
        <v>714</v>
      </c>
      <c r="B91" s="10">
        <v>5</v>
      </c>
      <c r="C91" s="10">
        <v>7</v>
      </c>
      <c r="D91" s="11">
        <v>10</v>
      </c>
      <c r="E91" s="11">
        <v>16</v>
      </c>
      <c r="F91" s="81"/>
      <c r="G91" s="81"/>
      <c r="H91" s="82">
        <v>2</v>
      </c>
      <c r="I91" s="82">
        <v>3</v>
      </c>
      <c r="J91" s="82">
        <v>4</v>
      </c>
      <c r="K91" s="82">
        <v>5</v>
      </c>
      <c r="L91" s="83"/>
      <c r="M91" s="83"/>
      <c r="N91" s="83"/>
      <c r="O91" s="83"/>
      <c r="P91" s="26"/>
      <c r="Q91" s="26"/>
      <c r="R91" s="26">
        <v>82</v>
      </c>
      <c r="S91" s="26">
        <v>85</v>
      </c>
      <c r="T91" s="26">
        <v>32</v>
      </c>
      <c r="U91" s="26">
        <v>35</v>
      </c>
      <c r="V91" s="26"/>
      <c r="W91" s="26"/>
      <c r="X91" s="26">
        <v>15</v>
      </c>
      <c r="Y91" s="26">
        <v>350</v>
      </c>
      <c r="Z91" s="27"/>
      <c r="AA91" s="28"/>
    </row>
    <row r="92" spans="1:27" ht="15.75" customHeight="1">
      <c r="A92" s="25" t="s">
        <v>715</v>
      </c>
      <c r="B92" s="10">
        <v>8</v>
      </c>
      <c r="C92" s="10">
        <v>10</v>
      </c>
      <c r="D92" s="11">
        <v>13</v>
      </c>
      <c r="E92" s="11">
        <v>18</v>
      </c>
      <c r="F92" s="81">
        <v>1</v>
      </c>
      <c r="G92" s="81">
        <v>1</v>
      </c>
      <c r="H92" s="82">
        <v>2</v>
      </c>
      <c r="I92" s="82">
        <v>4</v>
      </c>
      <c r="J92" s="82">
        <v>5</v>
      </c>
      <c r="K92" s="82">
        <v>5</v>
      </c>
      <c r="L92" s="83"/>
      <c r="M92" s="83"/>
      <c r="N92" s="83"/>
      <c r="O92" s="83"/>
      <c r="P92" s="26"/>
      <c r="Q92" s="26"/>
      <c r="R92" s="26">
        <v>95</v>
      </c>
      <c r="S92" s="26">
        <v>105</v>
      </c>
      <c r="T92" s="26">
        <v>45</v>
      </c>
      <c r="U92" s="26">
        <v>55</v>
      </c>
      <c r="V92" s="26"/>
      <c r="W92" s="26"/>
      <c r="X92" s="26">
        <v>19</v>
      </c>
      <c r="Y92" s="26">
        <v>450</v>
      </c>
      <c r="Z92" s="27">
        <v>2629</v>
      </c>
      <c r="AA92" s="28"/>
    </row>
    <row r="93" spans="1:27" ht="15.75" customHeight="1">
      <c r="A93" s="25" t="s">
        <v>716</v>
      </c>
      <c r="B93" s="10">
        <v>11</v>
      </c>
      <c r="C93" s="10">
        <v>17</v>
      </c>
      <c r="D93" s="11">
        <v>15</v>
      </c>
      <c r="E93" s="11">
        <v>21</v>
      </c>
      <c r="F93" s="81">
        <v>2</v>
      </c>
      <c r="G93" s="81">
        <v>2</v>
      </c>
      <c r="H93" s="82">
        <v>3</v>
      </c>
      <c r="I93" s="82">
        <v>4</v>
      </c>
      <c r="J93" s="82">
        <v>5</v>
      </c>
      <c r="K93" s="82">
        <v>6</v>
      </c>
      <c r="L93" s="83">
        <v>2</v>
      </c>
      <c r="M93" s="83">
        <v>3</v>
      </c>
      <c r="N93" s="83">
        <v>4</v>
      </c>
      <c r="O93" s="83">
        <v>6</v>
      </c>
      <c r="P93" s="26"/>
      <c r="Q93" s="26"/>
      <c r="R93" s="26">
        <v>117</v>
      </c>
      <c r="S93" s="26">
        <v>120</v>
      </c>
      <c r="T93" s="26"/>
      <c r="U93" s="26"/>
      <c r="V93" s="26">
        <v>57</v>
      </c>
      <c r="W93" s="26">
        <v>60</v>
      </c>
      <c r="X93" s="26">
        <v>21</v>
      </c>
      <c r="Y93" s="26">
        <v>550</v>
      </c>
      <c r="Z93" s="27">
        <v>1228</v>
      </c>
      <c r="AA93" s="28">
        <v>2007</v>
      </c>
    </row>
    <row r="94" spans="1:27" ht="15.75" customHeight="1">
      <c r="A94" s="25" t="s">
        <v>717</v>
      </c>
      <c r="B94" s="10">
        <v>19</v>
      </c>
      <c r="C94" s="10">
        <v>24</v>
      </c>
      <c r="D94" s="11">
        <v>17</v>
      </c>
      <c r="E94" s="11">
        <v>22</v>
      </c>
      <c r="F94" s="81">
        <v>3</v>
      </c>
      <c r="G94" s="81">
        <v>4</v>
      </c>
      <c r="H94" s="82">
        <v>4</v>
      </c>
      <c r="I94" s="82">
        <v>5</v>
      </c>
      <c r="J94" s="82">
        <v>6</v>
      </c>
      <c r="K94" s="82">
        <v>7</v>
      </c>
      <c r="L94" s="83"/>
      <c r="M94" s="83"/>
      <c r="N94" s="83"/>
      <c r="O94" s="83"/>
      <c r="P94" s="26"/>
      <c r="Q94" s="26"/>
      <c r="R94" s="26">
        <v>152</v>
      </c>
      <c r="S94" s="26">
        <v>155</v>
      </c>
      <c r="T94" s="26">
        <v>73</v>
      </c>
      <c r="U94" s="26">
        <v>75</v>
      </c>
      <c r="V94" s="26"/>
      <c r="W94" s="26"/>
      <c r="X94" s="26">
        <v>27</v>
      </c>
      <c r="Y94" s="26">
        <v>750</v>
      </c>
      <c r="Z94" s="27">
        <v>1234</v>
      </c>
      <c r="AA94" s="28"/>
    </row>
    <row r="95" spans="1:27" ht="15.75" customHeight="1">
      <c r="A95" s="25" t="s">
        <v>718</v>
      </c>
      <c r="B95" s="10">
        <v>25</v>
      </c>
      <c r="C95" s="10">
        <v>27</v>
      </c>
      <c r="D95" s="11">
        <v>20</v>
      </c>
      <c r="E95" s="11">
        <v>24</v>
      </c>
      <c r="F95" s="81">
        <v>5</v>
      </c>
      <c r="G95" s="81">
        <v>6</v>
      </c>
      <c r="H95" s="82">
        <v>5</v>
      </c>
      <c r="I95" s="82">
        <v>6</v>
      </c>
      <c r="J95" s="82">
        <v>7</v>
      </c>
      <c r="K95" s="82">
        <v>8</v>
      </c>
      <c r="L95" s="83"/>
      <c r="M95" s="83"/>
      <c r="N95" s="83"/>
      <c r="O95" s="83"/>
      <c r="P95" s="26"/>
      <c r="Q95" s="26"/>
      <c r="R95" s="26">
        <v>186</v>
      </c>
      <c r="S95" s="26">
        <v>190</v>
      </c>
      <c r="T95" s="26"/>
      <c r="U95" s="26"/>
      <c r="V95" s="26">
        <v>86</v>
      </c>
      <c r="W95" s="26">
        <v>90</v>
      </c>
      <c r="X95" s="26">
        <v>34</v>
      </c>
      <c r="Y95" s="26">
        <v>900</v>
      </c>
      <c r="Z95" s="27">
        <v>2630</v>
      </c>
      <c r="AA95" s="28"/>
    </row>
    <row r="96" spans="1:27" ht="15.75" customHeight="1">
      <c r="A96" s="25" t="s">
        <v>719</v>
      </c>
      <c r="B96" s="10">
        <v>28</v>
      </c>
      <c r="C96" s="10">
        <v>31</v>
      </c>
      <c r="D96" s="11">
        <v>23</v>
      </c>
      <c r="E96" s="11">
        <v>27</v>
      </c>
      <c r="F96" s="81">
        <v>7</v>
      </c>
      <c r="G96" s="81">
        <v>8</v>
      </c>
      <c r="H96" s="82">
        <v>6</v>
      </c>
      <c r="I96" s="82">
        <v>7</v>
      </c>
      <c r="J96" s="82">
        <v>8</v>
      </c>
      <c r="K96" s="82">
        <v>9</v>
      </c>
      <c r="L96" s="83"/>
      <c r="M96" s="83"/>
      <c r="N96" s="83"/>
      <c r="O96" s="83"/>
      <c r="P96" s="26"/>
      <c r="Q96" s="26"/>
      <c r="R96" s="26">
        <v>221</v>
      </c>
      <c r="S96" s="26">
        <v>225</v>
      </c>
      <c r="T96" s="26">
        <v>81</v>
      </c>
      <c r="U96" s="26">
        <v>85</v>
      </c>
      <c r="V96" s="26"/>
      <c r="W96" s="26"/>
      <c r="X96" s="26">
        <v>44</v>
      </c>
      <c r="Y96" s="26">
        <v>1100</v>
      </c>
      <c r="Z96" s="27">
        <v>814</v>
      </c>
      <c r="AA96" s="33">
        <f>'uID''s'!G120</f>
        <v>118</v>
      </c>
    </row>
    <row r="97" spans="1:27" ht="15.75" customHeight="1">
      <c r="A97" s="25" t="s">
        <v>720</v>
      </c>
      <c r="B97" s="10">
        <v>32</v>
      </c>
      <c r="C97" s="10">
        <v>35</v>
      </c>
      <c r="D97" s="11">
        <v>26</v>
      </c>
      <c r="E97" s="11">
        <v>30</v>
      </c>
      <c r="F97" s="81">
        <v>10</v>
      </c>
      <c r="G97" s="81">
        <v>11</v>
      </c>
      <c r="H97" s="82">
        <v>7</v>
      </c>
      <c r="I97" s="82">
        <v>7</v>
      </c>
      <c r="J97" s="82">
        <v>8</v>
      </c>
      <c r="K97" s="82">
        <v>9</v>
      </c>
      <c r="L97" s="83">
        <v>4</v>
      </c>
      <c r="M97" s="83">
        <v>6</v>
      </c>
      <c r="N97" s="83">
        <v>7</v>
      </c>
      <c r="O97" s="83">
        <v>8</v>
      </c>
      <c r="P97" s="26"/>
      <c r="Q97" s="26"/>
      <c r="R97" s="26">
        <v>245</v>
      </c>
      <c r="S97" s="26">
        <v>250</v>
      </c>
      <c r="T97" s="26">
        <v>85</v>
      </c>
      <c r="U97" s="26">
        <v>90</v>
      </c>
      <c r="V97" s="26">
        <v>125</v>
      </c>
      <c r="W97" s="26">
        <v>130</v>
      </c>
      <c r="X97" s="26">
        <v>55</v>
      </c>
      <c r="Y97" s="26">
        <v>1500</v>
      </c>
      <c r="Z97" s="27">
        <v>1218</v>
      </c>
      <c r="AA97" s="28"/>
    </row>
    <row r="98" spans="8:15" ht="14.25" customHeight="1">
      <c r="H98" s="85"/>
      <c r="I98" s="85"/>
      <c r="J98" s="85"/>
      <c r="K98" s="85"/>
      <c r="L98" s="86"/>
      <c r="M98" s="86"/>
      <c r="N98" s="86"/>
      <c r="O98" s="86"/>
    </row>
    <row r="99" spans="1:27" ht="14.25" customHeight="1">
      <c r="A99" s="20" t="s">
        <v>721</v>
      </c>
      <c r="B99" s="30"/>
      <c r="C99" s="30"/>
      <c r="D99" s="30"/>
      <c r="E99" s="22"/>
      <c r="H99" s="85"/>
      <c r="I99" s="85"/>
      <c r="J99" s="85"/>
      <c r="K99" s="85"/>
      <c r="L99" s="86"/>
      <c r="M99" s="86"/>
      <c r="N99" s="86"/>
      <c r="O99" s="8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5.75" customHeight="1">
      <c r="A100" s="25" t="s">
        <v>722</v>
      </c>
      <c r="B100" s="10">
        <v>2</v>
      </c>
      <c r="C100" s="10">
        <v>3</v>
      </c>
      <c r="D100" s="11">
        <v>6</v>
      </c>
      <c r="E100" s="11">
        <v>11</v>
      </c>
      <c r="F100" s="81"/>
      <c r="G100" s="81"/>
      <c r="H100" s="82"/>
      <c r="I100" s="82"/>
      <c r="J100" s="82"/>
      <c r="K100" s="82"/>
      <c r="L100" s="83"/>
      <c r="M100" s="83"/>
      <c r="N100" s="83"/>
      <c r="O100" s="83"/>
      <c r="P100" s="26"/>
      <c r="Q100" s="26"/>
      <c r="R100" s="26">
        <v>22</v>
      </c>
      <c r="S100" s="26">
        <v>25</v>
      </c>
      <c r="T100" s="26"/>
      <c r="U100" s="26"/>
      <c r="V100" s="26">
        <v>8</v>
      </c>
      <c r="W100" s="26">
        <v>10</v>
      </c>
      <c r="X100" s="26">
        <v>2</v>
      </c>
      <c r="Y100" s="26">
        <v>85</v>
      </c>
      <c r="Z100" s="27"/>
      <c r="AA100" s="28" t="s">
        <v>94</v>
      </c>
    </row>
    <row r="101" spans="1:27" ht="15.75" customHeight="1">
      <c r="A101" s="25" t="s">
        <v>723</v>
      </c>
      <c r="B101" s="10">
        <v>4</v>
      </c>
      <c r="C101" s="10">
        <v>5</v>
      </c>
      <c r="D101" s="11">
        <v>8</v>
      </c>
      <c r="E101" s="11">
        <v>13</v>
      </c>
      <c r="F101" s="81"/>
      <c r="G101" s="81"/>
      <c r="H101" s="82"/>
      <c r="I101" s="82"/>
      <c r="J101" s="82"/>
      <c r="K101" s="82"/>
      <c r="L101" s="83"/>
      <c r="M101" s="83"/>
      <c r="N101" s="83"/>
      <c r="O101" s="83"/>
      <c r="P101" s="26"/>
      <c r="Q101" s="26"/>
      <c r="R101" s="26">
        <v>46</v>
      </c>
      <c r="S101" s="26">
        <v>50</v>
      </c>
      <c r="T101" s="26"/>
      <c r="U101" s="26"/>
      <c r="V101" s="26">
        <v>21</v>
      </c>
      <c r="W101" s="26">
        <v>25</v>
      </c>
      <c r="X101" s="26">
        <v>7</v>
      </c>
      <c r="Y101" s="26">
        <v>200</v>
      </c>
      <c r="Z101" s="27"/>
      <c r="AA101" s="28"/>
    </row>
    <row r="102" spans="1:27" ht="15.75" customHeight="1">
      <c r="A102" s="25" t="s">
        <v>724</v>
      </c>
      <c r="B102" s="10">
        <v>6</v>
      </c>
      <c r="C102" s="10">
        <v>8</v>
      </c>
      <c r="D102" s="11">
        <v>10</v>
      </c>
      <c r="E102" s="11">
        <v>15</v>
      </c>
      <c r="F102" s="81"/>
      <c r="G102" s="81"/>
      <c r="H102" s="82">
        <v>1</v>
      </c>
      <c r="I102" s="82">
        <v>2</v>
      </c>
      <c r="J102" s="82">
        <v>3</v>
      </c>
      <c r="K102" s="82">
        <v>4</v>
      </c>
      <c r="L102" s="83"/>
      <c r="M102" s="83"/>
      <c r="N102" s="83"/>
      <c r="O102" s="83"/>
      <c r="P102" s="26"/>
      <c r="Q102" s="26"/>
      <c r="R102" s="26">
        <v>71</v>
      </c>
      <c r="S102" s="26">
        <v>75</v>
      </c>
      <c r="T102" s="26"/>
      <c r="U102" s="26"/>
      <c r="V102" s="26">
        <v>31</v>
      </c>
      <c r="W102" s="26">
        <v>35</v>
      </c>
      <c r="X102" s="26">
        <v>11</v>
      </c>
      <c r="Y102" s="26">
        <v>400</v>
      </c>
      <c r="Z102" s="27"/>
      <c r="AA102" s="28"/>
    </row>
    <row r="103" spans="1:27" ht="15.75" customHeight="1">
      <c r="A103" s="25" t="s">
        <v>725</v>
      </c>
      <c r="B103" s="10">
        <v>9</v>
      </c>
      <c r="C103" s="10">
        <v>11</v>
      </c>
      <c r="D103" s="11">
        <v>12</v>
      </c>
      <c r="E103" s="11">
        <v>17</v>
      </c>
      <c r="F103" s="81">
        <v>1</v>
      </c>
      <c r="G103" s="81">
        <v>1</v>
      </c>
      <c r="H103" s="82">
        <v>1</v>
      </c>
      <c r="I103" s="82">
        <v>2</v>
      </c>
      <c r="J103" s="82">
        <v>4</v>
      </c>
      <c r="K103" s="82">
        <v>4</v>
      </c>
      <c r="L103" s="83">
        <v>1</v>
      </c>
      <c r="M103" s="83">
        <v>2</v>
      </c>
      <c r="N103" s="83">
        <v>3</v>
      </c>
      <c r="O103" s="83">
        <v>4</v>
      </c>
      <c r="P103" s="26"/>
      <c r="Q103" s="26"/>
      <c r="R103" s="26">
        <v>96</v>
      </c>
      <c r="S103" s="26">
        <v>100</v>
      </c>
      <c r="T103" s="26"/>
      <c r="U103" s="26"/>
      <c r="V103" s="26">
        <v>41</v>
      </c>
      <c r="W103" s="26">
        <v>45</v>
      </c>
      <c r="X103" s="26">
        <v>16</v>
      </c>
      <c r="Y103" s="26">
        <v>600</v>
      </c>
      <c r="Z103" s="27"/>
      <c r="AA103" s="28" t="s">
        <v>94</v>
      </c>
    </row>
    <row r="104" spans="1:27" ht="15.75" customHeight="1">
      <c r="A104" s="25" t="s">
        <v>726</v>
      </c>
      <c r="B104" s="10">
        <v>12</v>
      </c>
      <c r="C104" s="10">
        <v>14</v>
      </c>
      <c r="D104" s="11">
        <v>14</v>
      </c>
      <c r="E104" s="11">
        <v>19</v>
      </c>
      <c r="F104" s="81">
        <v>1</v>
      </c>
      <c r="G104" s="81">
        <v>2</v>
      </c>
      <c r="H104" s="82">
        <v>2</v>
      </c>
      <c r="I104" s="82">
        <v>2</v>
      </c>
      <c r="J104" s="82">
        <v>4</v>
      </c>
      <c r="K104" s="82">
        <v>4</v>
      </c>
      <c r="L104" s="83"/>
      <c r="M104" s="83"/>
      <c r="N104" s="83"/>
      <c r="O104" s="83"/>
      <c r="P104" s="26"/>
      <c r="Q104" s="26"/>
      <c r="R104" s="26">
        <v>121</v>
      </c>
      <c r="S104" s="26">
        <v>125</v>
      </c>
      <c r="T104" s="26"/>
      <c r="U104" s="26"/>
      <c r="V104" s="26">
        <v>51</v>
      </c>
      <c r="W104" s="26">
        <v>55</v>
      </c>
      <c r="X104" s="26">
        <v>22</v>
      </c>
      <c r="Y104" s="26">
        <v>800</v>
      </c>
      <c r="Z104" s="27"/>
      <c r="AA104" s="28"/>
    </row>
    <row r="105" spans="1:27" ht="15.75" customHeight="1">
      <c r="A105" s="25" t="s">
        <v>727</v>
      </c>
      <c r="B105" s="10">
        <v>15</v>
      </c>
      <c r="C105" s="10">
        <v>17</v>
      </c>
      <c r="D105" s="11">
        <v>15</v>
      </c>
      <c r="E105" s="11">
        <v>20</v>
      </c>
      <c r="F105" s="81">
        <v>2</v>
      </c>
      <c r="G105" s="81">
        <v>2</v>
      </c>
      <c r="H105" s="82">
        <v>2</v>
      </c>
      <c r="I105" s="82">
        <v>2</v>
      </c>
      <c r="J105" s="82">
        <v>4</v>
      </c>
      <c r="K105" s="82">
        <v>5</v>
      </c>
      <c r="L105" s="83">
        <v>1</v>
      </c>
      <c r="M105" s="83">
        <v>3</v>
      </c>
      <c r="N105" s="83">
        <v>4</v>
      </c>
      <c r="O105" s="83">
        <v>5</v>
      </c>
      <c r="P105" s="26"/>
      <c r="Q105" s="26"/>
      <c r="R105" s="26">
        <v>141</v>
      </c>
      <c r="S105" s="26">
        <v>145</v>
      </c>
      <c r="T105" s="26"/>
      <c r="U105" s="26"/>
      <c r="V105" s="26">
        <v>61</v>
      </c>
      <c r="W105" s="26">
        <v>65</v>
      </c>
      <c r="X105" s="26">
        <v>29</v>
      </c>
      <c r="Y105" s="26">
        <v>1000</v>
      </c>
      <c r="Z105" s="27"/>
      <c r="AA105" s="28"/>
    </row>
    <row r="106" spans="1:27" ht="15.75" customHeight="1">
      <c r="A106" s="25" t="s">
        <v>728</v>
      </c>
      <c r="B106" s="10">
        <v>18</v>
      </c>
      <c r="C106" s="10">
        <v>20</v>
      </c>
      <c r="D106" s="11">
        <v>16</v>
      </c>
      <c r="E106" s="11">
        <v>22</v>
      </c>
      <c r="F106" s="81">
        <v>2</v>
      </c>
      <c r="G106" s="81">
        <v>3</v>
      </c>
      <c r="H106" s="82">
        <v>2</v>
      </c>
      <c r="I106" s="82">
        <v>3</v>
      </c>
      <c r="J106" s="82">
        <v>4</v>
      </c>
      <c r="K106" s="82">
        <v>5</v>
      </c>
      <c r="L106" s="83"/>
      <c r="M106" s="83"/>
      <c r="N106" s="83"/>
      <c r="O106" s="83"/>
      <c r="P106" s="26"/>
      <c r="Q106" s="26"/>
      <c r="R106" s="26">
        <v>161</v>
      </c>
      <c r="S106" s="26">
        <v>165</v>
      </c>
      <c r="T106" s="26"/>
      <c r="U106" s="26"/>
      <c r="V106" s="26">
        <v>71</v>
      </c>
      <c r="W106" s="26">
        <v>75</v>
      </c>
      <c r="X106" s="26">
        <v>36</v>
      </c>
      <c r="Y106" s="26">
        <v>1200</v>
      </c>
      <c r="Z106" s="27"/>
      <c r="AA106" s="28"/>
    </row>
    <row r="107" spans="1:27" ht="15.75" customHeight="1">
      <c r="A107" s="25" t="s">
        <v>729</v>
      </c>
      <c r="B107" s="10">
        <v>21</v>
      </c>
      <c r="C107" s="10">
        <v>24</v>
      </c>
      <c r="D107" s="11">
        <v>18</v>
      </c>
      <c r="E107" s="11">
        <v>24</v>
      </c>
      <c r="F107" s="81">
        <v>3</v>
      </c>
      <c r="G107" s="81">
        <v>3</v>
      </c>
      <c r="H107" s="82">
        <v>2</v>
      </c>
      <c r="I107" s="82">
        <v>3</v>
      </c>
      <c r="J107" s="82">
        <v>5</v>
      </c>
      <c r="K107" s="82">
        <v>5</v>
      </c>
      <c r="L107" s="83"/>
      <c r="M107" s="83"/>
      <c r="N107" s="83"/>
      <c r="O107" s="83"/>
      <c r="P107" s="26"/>
      <c r="Q107" s="26"/>
      <c r="R107" s="26">
        <v>181</v>
      </c>
      <c r="S107" s="26">
        <v>185</v>
      </c>
      <c r="T107" s="26"/>
      <c r="U107" s="26"/>
      <c r="V107" s="26">
        <v>81</v>
      </c>
      <c r="W107" s="26">
        <v>85</v>
      </c>
      <c r="X107" s="26">
        <v>43</v>
      </c>
      <c r="Y107" s="26">
        <v>1400</v>
      </c>
      <c r="Z107" s="27"/>
      <c r="AA107" s="28" t="s">
        <v>94</v>
      </c>
    </row>
    <row r="108" spans="1:27" ht="15.75" customHeight="1">
      <c r="A108" s="25" t="s">
        <v>730</v>
      </c>
      <c r="B108" s="10">
        <v>25</v>
      </c>
      <c r="C108" s="10">
        <v>28</v>
      </c>
      <c r="D108" s="11">
        <v>20</v>
      </c>
      <c r="E108" s="11">
        <v>26</v>
      </c>
      <c r="F108" s="81">
        <v>4</v>
      </c>
      <c r="G108" s="81">
        <v>4</v>
      </c>
      <c r="H108" s="82">
        <v>3</v>
      </c>
      <c r="I108" s="82">
        <v>3</v>
      </c>
      <c r="J108" s="82">
        <v>5</v>
      </c>
      <c r="K108" s="82">
        <v>5</v>
      </c>
      <c r="L108" s="83">
        <v>2</v>
      </c>
      <c r="M108" s="83">
        <v>3</v>
      </c>
      <c r="N108" s="83">
        <v>4</v>
      </c>
      <c r="O108" s="83">
        <v>6</v>
      </c>
      <c r="P108" s="26"/>
      <c r="Q108" s="26"/>
      <c r="R108" s="26">
        <v>201</v>
      </c>
      <c r="S108" s="26">
        <v>205</v>
      </c>
      <c r="T108" s="26"/>
      <c r="U108" s="26"/>
      <c r="V108" s="26">
        <v>91</v>
      </c>
      <c r="W108" s="26">
        <v>95</v>
      </c>
      <c r="X108" s="26">
        <v>50</v>
      </c>
      <c r="Y108" s="26">
        <v>1600</v>
      </c>
      <c r="Z108" s="27"/>
      <c r="AA108" s="28"/>
    </row>
    <row r="109" spans="1:27" ht="15.75" customHeight="1">
      <c r="A109" s="25" t="s">
        <v>731</v>
      </c>
      <c r="B109" s="10">
        <v>29</v>
      </c>
      <c r="C109" s="10">
        <v>32</v>
      </c>
      <c r="D109" s="11">
        <v>22</v>
      </c>
      <c r="E109" s="11">
        <v>28</v>
      </c>
      <c r="F109" s="81">
        <v>5</v>
      </c>
      <c r="G109" s="81">
        <v>5</v>
      </c>
      <c r="H109" s="82">
        <v>3</v>
      </c>
      <c r="I109" s="82">
        <v>3</v>
      </c>
      <c r="J109" s="82">
        <v>5</v>
      </c>
      <c r="K109" s="82">
        <v>6</v>
      </c>
      <c r="L109" s="83"/>
      <c r="M109" s="83"/>
      <c r="N109" s="83"/>
      <c r="O109" s="83"/>
      <c r="P109" s="26"/>
      <c r="Q109" s="26"/>
      <c r="R109" s="26">
        <v>221</v>
      </c>
      <c r="S109" s="26">
        <v>225</v>
      </c>
      <c r="T109" s="26"/>
      <c r="U109" s="26"/>
      <c r="V109" s="26">
        <v>106</v>
      </c>
      <c r="W109" s="26">
        <v>110</v>
      </c>
      <c r="X109" s="26">
        <v>57</v>
      </c>
      <c r="Y109" s="26">
        <v>1800</v>
      </c>
      <c r="Z109" s="27"/>
      <c r="AA109" s="33">
        <f>'uID''s'!G262</f>
        <v>2064</v>
      </c>
    </row>
    <row r="110" spans="1:27" ht="15.75" customHeight="1">
      <c r="A110" s="25" t="s">
        <v>732</v>
      </c>
      <c r="B110" s="10">
        <v>33</v>
      </c>
      <c r="C110" s="10">
        <v>35</v>
      </c>
      <c r="D110" s="11">
        <v>23</v>
      </c>
      <c r="E110" s="11">
        <v>30</v>
      </c>
      <c r="F110" s="81">
        <v>6</v>
      </c>
      <c r="G110" s="81">
        <v>6</v>
      </c>
      <c r="H110" s="82">
        <v>3</v>
      </c>
      <c r="I110" s="82">
        <v>4</v>
      </c>
      <c r="J110" s="82">
        <v>5</v>
      </c>
      <c r="K110" s="82">
        <v>6</v>
      </c>
      <c r="L110" s="83">
        <v>3</v>
      </c>
      <c r="M110" s="83">
        <v>5</v>
      </c>
      <c r="N110" s="83">
        <v>7</v>
      </c>
      <c r="O110" s="83">
        <v>9</v>
      </c>
      <c r="P110" s="26"/>
      <c r="Q110" s="26"/>
      <c r="R110" s="26">
        <v>241</v>
      </c>
      <c r="S110" s="26">
        <v>245</v>
      </c>
      <c r="T110" s="26"/>
      <c r="U110" s="26"/>
      <c r="V110" s="26">
        <v>121</v>
      </c>
      <c r="W110" s="26">
        <v>125</v>
      </c>
      <c r="X110" s="26">
        <v>61</v>
      </c>
      <c r="Y110" s="26">
        <v>2000</v>
      </c>
      <c r="Z110" s="27"/>
      <c r="AA110" s="28"/>
    </row>
    <row r="111" spans="8:15" ht="14.25" customHeight="1">
      <c r="H111" s="85"/>
      <c r="I111" s="85"/>
      <c r="J111" s="85"/>
      <c r="K111" s="85"/>
      <c r="L111" s="86"/>
      <c r="M111" s="86"/>
      <c r="N111" s="86"/>
      <c r="O111" s="86"/>
    </row>
    <row r="112" spans="1:15" ht="14.25" customHeight="1">
      <c r="A112" s="20" t="s">
        <v>733</v>
      </c>
      <c r="H112" s="85"/>
      <c r="I112" s="85"/>
      <c r="J112" s="85"/>
      <c r="K112" s="85"/>
      <c r="L112" s="86"/>
      <c r="M112" s="86"/>
      <c r="N112" s="86"/>
      <c r="O112" s="86"/>
    </row>
    <row r="113" spans="1:27" ht="15.75" customHeight="1">
      <c r="A113" s="25" t="s">
        <v>734</v>
      </c>
      <c r="B113" s="10">
        <v>2</v>
      </c>
      <c r="C113" s="10">
        <v>3</v>
      </c>
      <c r="D113" s="11">
        <v>6</v>
      </c>
      <c r="E113" s="11">
        <v>11</v>
      </c>
      <c r="F113" s="81"/>
      <c r="G113" s="81"/>
      <c r="H113" s="82"/>
      <c r="I113" s="82"/>
      <c r="J113" s="82"/>
      <c r="K113" s="82"/>
      <c r="L113" s="83"/>
      <c r="M113" s="83"/>
      <c r="N113" s="83"/>
      <c r="O113" s="83"/>
      <c r="P113" s="26"/>
      <c r="Q113" s="26"/>
      <c r="R113" s="26">
        <v>22</v>
      </c>
      <c r="S113" s="26">
        <v>25</v>
      </c>
      <c r="T113" s="26">
        <v>6</v>
      </c>
      <c r="U113" s="26">
        <v>10</v>
      </c>
      <c r="V113" s="26"/>
      <c r="W113" s="26"/>
      <c r="X113" s="26">
        <v>2</v>
      </c>
      <c r="Y113" s="26">
        <v>75</v>
      </c>
      <c r="Z113" s="27" t="s">
        <v>735</v>
      </c>
      <c r="AA113" s="28"/>
    </row>
    <row r="114" spans="1:27" ht="15.75" customHeight="1">
      <c r="A114" s="25" t="s">
        <v>736</v>
      </c>
      <c r="B114" s="10">
        <v>4</v>
      </c>
      <c r="C114" s="10">
        <v>5</v>
      </c>
      <c r="D114" s="11">
        <v>8</v>
      </c>
      <c r="E114" s="11">
        <v>13</v>
      </c>
      <c r="F114" s="81"/>
      <c r="G114" s="81"/>
      <c r="H114" s="82"/>
      <c r="I114" s="82"/>
      <c r="J114" s="82"/>
      <c r="K114" s="82"/>
      <c r="L114" s="83"/>
      <c r="M114" s="83"/>
      <c r="N114" s="83">
        <v>1</v>
      </c>
      <c r="O114" s="83">
        <v>2</v>
      </c>
      <c r="P114" s="26"/>
      <c r="Q114" s="26"/>
      <c r="R114" s="26">
        <v>46</v>
      </c>
      <c r="S114" s="26">
        <v>50</v>
      </c>
      <c r="T114" s="26">
        <v>16</v>
      </c>
      <c r="U114" s="26">
        <v>20</v>
      </c>
      <c r="V114" s="26"/>
      <c r="W114" s="26"/>
      <c r="X114" s="26">
        <v>7</v>
      </c>
      <c r="Y114" s="26">
        <v>200</v>
      </c>
      <c r="Z114" s="27" t="s">
        <v>737</v>
      </c>
      <c r="AA114" s="28"/>
    </row>
    <row r="115" spans="1:27" ht="15.75" customHeight="1">
      <c r="A115" s="25" t="s">
        <v>738</v>
      </c>
      <c r="B115" s="10">
        <v>6</v>
      </c>
      <c r="C115" s="10">
        <v>8</v>
      </c>
      <c r="D115" s="11">
        <v>10</v>
      </c>
      <c r="E115" s="11">
        <v>15</v>
      </c>
      <c r="F115" s="81"/>
      <c r="G115" s="81"/>
      <c r="H115" s="82">
        <v>1</v>
      </c>
      <c r="I115" s="82">
        <v>1</v>
      </c>
      <c r="J115" s="82">
        <v>2</v>
      </c>
      <c r="K115" s="82">
        <v>3</v>
      </c>
      <c r="L115" s="83"/>
      <c r="M115" s="83">
        <v>1</v>
      </c>
      <c r="N115" s="83">
        <v>2</v>
      </c>
      <c r="O115" s="83">
        <v>3</v>
      </c>
      <c r="P115" s="26"/>
      <c r="Q115" s="26"/>
      <c r="R115" s="26">
        <v>71</v>
      </c>
      <c r="S115" s="26">
        <v>75</v>
      </c>
      <c r="T115" s="26">
        <v>26</v>
      </c>
      <c r="U115" s="26">
        <v>30</v>
      </c>
      <c r="V115" s="26"/>
      <c r="W115" s="26"/>
      <c r="X115" s="26">
        <v>11</v>
      </c>
      <c r="Y115" s="26">
        <v>400</v>
      </c>
      <c r="Z115" s="27" t="s">
        <v>739</v>
      </c>
      <c r="AA115" s="28" t="s">
        <v>94</v>
      </c>
    </row>
    <row r="116" spans="1:27" ht="15.75" customHeight="1">
      <c r="A116" s="25" t="s">
        <v>740</v>
      </c>
      <c r="B116" s="10">
        <v>9</v>
      </c>
      <c r="C116" s="10">
        <v>11</v>
      </c>
      <c r="D116" s="11">
        <v>12</v>
      </c>
      <c r="E116" s="11">
        <v>17</v>
      </c>
      <c r="F116" s="81">
        <v>0</v>
      </c>
      <c r="G116" s="81">
        <v>1</v>
      </c>
      <c r="H116" s="82">
        <v>1</v>
      </c>
      <c r="I116" s="82">
        <v>1</v>
      </c>
      <c r="J116" s="82">
        <v>3</v>
      </c>
      <c r="K116" s="82">
        <v>3</v>
      </c>
      <c r="L116" s="83">
        <v>1</v>
      </c>
      <c r="M116" s="83">
        <v>1</v>
      </c>
      <c r="N116" s="83">
        <v>2</v>
      </c>
      <c r="O116" s="83">
        <v>3</v>
      </c>
      <c r="P116" s="26"/>
      <c r="Q116" s="26"/>
      <c r="R116" s="26">
        <v>96</v>
      </c>
      <c r="S116" s="26">
        <v>100</v>
      </c>
      <c r="T116" s="26">
        <v>36</v>
      </c>
      <c r="U116" s="26">
        <v>40</v>
      </c>
      <c r="V116" s="26"/>
      <c r="W116" s="26"/>
      <c r="X116" s="26">
        <v>16</v>
      </c>
      <c r="Y116" s="26">
        <v>600</v>
      </c>
      <c r="Z116" s="27" t="s">
        <v>741</v>
      </c>
      <c r="AA116" s="28"/>
    </row>
    <row r="117" spans="1:27" ht="15.75" customHeight="1">
      <c r="A117" s="25" t="s">
        <v>742</v>
      </c>
      <c r="B117" s="10">
        <v>12</v>
      </c>
      <c r="C117" s="10">
        <v>14</v>
      </c>
      <c r="D117" s="11">
        <v>14</v>
      </c>
      <c r="E117" s="11">
        <v>19</v>
      </c>
      <c r="F117" s="81">
        <v>1</v>
      </c>
      <c r="G117" s="81">
        <v>1</v>
      </c>
      <c r="H117" s="82">
        <v>1</v>
      </c>
      <c r="I117" s="82">
        <v>1</v>
      </c>
      <c r="J117" s="82">
        <v>3</v>
      </c>
      <c r="K117" s="82">
        <v>4</v>
      </c>
      <c r="L117" s="83">
        <v>1</v>
      </c>
      <c r="M117" s="83">
        <v>1</v>
      </c>
      <c r="N117" s="83">
        <v>3</v>
      </c>
      <c r="O117" s="83">
        <v>4</v>
      </c>
      <c r="P117" s="26"/>
      <c r="Q117" s="26"/>
      <c r="R117" s="26">
        <v>121</v>
      </c>
      <c r="S117" s="26">
        <v>125</v>
      </c>
      <c r="T117" s="26">
        <v>46</v>
      </c>
      <c r="U117" s="26">
        <v>50</v>
      </c>
      <c r="V117" s="26"/>
      <c r="W117" s="26"/>
      <c r="X117" s="26">
        <v>22</v>
      </c>
      <c r="Y117" s="26">
        <v>800</v>
      </c>
      <c r="Z117" s="27" t="s">
        <v>743</v>
      </c>
      <c r="AA117" s="28"/>
    </row>
    <row r="118" spans="1:27" ht="15.75" customHeight="1">
      <c r="A118" s="25" t="s">
        <v>744</v>
      </c>
      <c r="B118" s="10">
        <v>15</v>
      </c>
      <c r="C118" s="10">
        <v>17</v>
      </c>
      <c r="D118" s="11">
        <v>15</v>
      </c>
      <c r="E118" s="11">
        <v>20</v>
      </c>
      <c r="F118" s="81">
        <v>1</v>
      </c>
      <c r="G118" s="81">
        <v>2</v>
      </c>
      <c r="H118" s="82">
        <v>1</v>
      </c>
      <c r="I118" s="82">
        <v>2</v>
      </c>
      <c r="J118" s="82">
        <v>3</v>
      </c>
      <c r="K118" s="82">
        <v>4</v>
      </c>
      <c r="L118" s="83">
        <v>1</v>
      </c>
      <c r="M118" s="83">
        <v>2</v>
      </c>
      <c r="N118" s="83">
        <v>3</v>
      </c>
      <c r="O118" s="83">
        <v>4</v>
      </c>
      <c r="P118" s="26"/>
      <c r="Q118" s="26"/>
      <c r="R118" s="26">
        <v>141</v>
      </c>
      <c r="S118" s="26">
        <v>145</v>
      </c>
      <c r="T118" s="26">
        <v>56</v>
      </c>
      <c r="U118" s="26">
        <v>60</v>
      </c>
      <c r="V118" s="26"/>
      <c r="W118" s="26"/>
      <c r="X118" s="26">
        <v>29</v>
      </c>
      <c r="Y118" s="26">
        <v>1000</v>
      </c>
      <c r="Z118" s="27" t="s">
        <v>745</v>
      </c>
      <c r="AA118" s="28"/>
    </row>
    <row r="119" spans="1:27" ht="15.75" customHeight="1">
      <c r="A119" s="25" t="s">
        <v>746</v>
      </c>
      <c r="B119" s="10">
        <v>18</v>
      </c>
      <c r="C119" s="10">
        <v>20</v>
      </c>
      <c r="D119" s="11">
        <v>16</v>
      </c>
      <c r="E119" s="11">
        <v>22</v>
      </c>
      <c r="F119" s="81">
        <v>2</v>
      </c>
      <c r="G119" s="81">
        <v>2</v>
      </c>
      <c r="H119" s="82">
        <v>2</v>
      </c>
      <c r="I119" s="82">
        <v>3</v>
      </c>
      <c r="J119" s="82">
        <v>4</v>
      </c>
      <c r="K119" s="82">
        <v>5</v>
      </c>
      <c r="L119" s="83">
        <v>1</v>
      </c>
      <c r="M119" s="83">
        <v>2</v>
      </c>
      <c r="N119" s="83">
        <v>4</v>
      </c>
      <c r="O119" s="83">
        <v>5</v>
      </c>
      <c r="P119" s="26"/>
      <c r="Q119" s="26"/>
      <c r="R119" s="26">
        <v>161</v>
      </c>
      <c r="S119" s="26">
        <v>165</v>
      </c>
      <c r="T119" s="26">
        <v>66</v>
      </c>
      <c r="U119" s="26">
        <v>70</v>
      </c>
      <c r="V119" s="26"/>
      <c r="W119" s="26"/>
      <c r="X119" s="26">
        <v>36</v>
      </c>
      <c r="Y119" s="26">
        <v>1200</v>
      </c>
      <c r="Z119" s="27" t="s">
        <v>747</v>
      </c>
      <c r="AA119" s="33">
        <f>'uID''s'!G350</f>
        <v>2152</v>
      </c>
    </row>
    <row r="120" spans="1:27" ht="15.75" customHeight="1">
      <c r="A120" s="25" t="s">
        <v>748</v>
      </c>
      <c r="B120" s="10">
        <v>21</v>
      </c>
      <c r="C120" s="10">
        <v>24</v>
      </c>
      <c r="D120" s="11">
        <v>18</v>
      </c>
      <c r="E120" s="11">
        <v>24</v>
      </c>
      <c r="F120" s="81">
        <v>2</v>
      </c>
      <c r="G120" s="81">
        <v>3</v>
      </c>
      <c r="H120" s="82">
        <v>3</v>
      </c>
      <c r="I120" s="82">
        <v>3</v>
      </c>
      <c r="J120" s="82">
        <v>4</v>
      </c>
      <c r="K120" s="82">
        <v>5</v>
      </c>
      <c r="L120" s="83">
        <v>1</v>
      </c>
      <c r="M120" s="83">
        <v>3</v>
      </c>
      <c r="N120" s="83">
        <v>4</v>
      </c>
      <c r="O120" s="83">
        <v>6</v>
      </c>
      <c r="P120" s="26"/>
      <c r="Q120" s="26"/>
      <c r="R120" s="26">
        <v>181</v>
      </c>
      <c r="S120" s="26">
        <v>185</v>
      </c>
      <c r="T120" s="26">
        <v>71</v>
      </c>
      <c r="U120" s="26">
        <v>75</v>
      </c>
      <c r="V120" s="26"/>
      <c r="W120" s="26"/>
      <c r="X120" s="26">
        <v>43</v>
      </c>
      <c r="Y120" s="26">
        <v>1400</v>
      </c>
      <c r="Z120" s="27" t="s">
        <v>749</v>
      </c>
      <c r="AA120" s="28"/>
    </row>
    <row r="121" spans="1:27" ht="15.75" customHeight="1">
      <c r="A121" s="25" t="s">
        <v>750</v>
      </c>
      <c r="B121" s="10">
        <v>25</v>
      </c>
      <c r="C121" s="10">
        <v>28</v>
      </c>
      <c r="D121" s="11">
        <v>20</v>
      </c>
      <c r="E121" s="11">
        <v>26</v>
      </c>
      <c r="F121" s="81">
        <v>3</v>
      </c>
      <c r="G121" s="81">
        <v>3</v>
      </c>
      <c r="H121" s="82">
        <v>3</v>
      </c>
      <c r="I121" s="82">
        <v>3</v>
      </c>
      <c r="J121" s="82">
        <v>5</v>
      </c>
      <c r="K121" s="82">
        <v>5</v>
      </c>
      <c r="L121" s="83">
        <v>1</v>
      </c>
      <c r="M121" s="83">
        <v>3</v>
      </c>
      <c r="N121" s="83">
        <v>5</v>
      </c>
      <c r="O121" s="83">
        <v>6</v>
      </c>
      <c r="P121" s="26"/>
      <c r="Q121" s="26"/>
      <c r="R121" s="26">
        <v>201</v>
      </c>
      <c r="S121" s="26">
        <v>205</v>
      </c>
      <c r="T121" s="26">
        <v>76</v>
      </c>
      <c r="U121" s="26">
        <v>80</v>
      </c>
      <c r="V121" s="26"/>
      <c r="W121" s="26"/>
      <c r="X121" s="26">
        <v>50</v>
      </c>
      <c r="Y121" s="26">
        <v>1600</v>
      </c>
      <c r="Z121" s="27" t="s">
        <v>751</v>
      </c>
      <c r="AA121" s="28"/>
    </row>
    <row r="122" spans="1:27" ht="15.75" customHeight="1">
      <c r="A122" s="25" t="s">
        <v>752</v>
      </c>
      <c r="B122" s="10">
        <v>29</v>
      </c>
      <c r="C122" s="10">
        <v>32</v>
      </c>
      <c r="D122" s="11">
        <v>22</v>
      </c>
      <c r="E122" s="11">
        <v>28</v>
      </c>
      <c r="F122" s="81">
        <v>3</v>
      </c>
      <c r="G122" s="81">
        <v>4</v>
      </c>
      <c r="H122" s="82">
        <v>3</v>
      </c>
      <c r="I122" s="82">
        <v>4</v>
      </c>
      <c r="J122" s="82">
        <v>5</v>
      </c>
      <c r="K122" s="82">
        <v>5</v>
      </c>
      <c r="L122" s="83">
        <v>1</v>
      </c>
      <c r="M122" s="83">
        <v>3</v>
      </c>
      <c r="N122" s="83">
        <v>5</v>
      </c>
      <c r="O122" s="83">
        <v>7</v>
      </c>
      <c r="P122" s="26"/>
      <c r="Q122" s="26"/>
      <c r="R122" s="26">
        <v>221</v>
      </c>
      <c r="S122" s="26">
        <v>225</v>
      </c>
      <c r="T122" s="26">
        <v>81</v>
      </c>
      <c r="U122" s="26">
        <v>85</v>
      </c>
      <c r="V122" s="26"/>
      <c r="W122" s="26"/>
      <c r="X122" s="26">
        <v>57</v>
      </c>
      <c r="Y122" s="26">
        <v>1800</v>
      </c>
      <c r="Z122" s="27" t="s">
        <v>753</v>
      </c>
      <c r="AA122" s="28"/>
    </row>
    <row r="123" spans="1:27" ht="15.75" customHeight="1">
      <c r="A123" s="25" t="s">
        <v>754</v>
      </c>
      <c r="B123" s="10">
        <v>33</v>
      </c>
      <c r="C123" s="10">
        <v>35</v>
      </c>
      <c r="D123" s="11">
        <v>23</v>
      </c>
      <c r="E123" s="11">
        <v>30</v>
      </c>
      <c r="F123" s="81">
        <v>5</v>
      </c>
      <c r="G123" s="81">
        <v>6</v>
      </c>
      <c r="H123" s="82">
        <v>3</v>
      </c>
      <c r="I123" s="82">
        <v>4</v>
      </c>
      <c r="J123" s="82">
        <v>5</v>
      </c>
      <c r="K123" s="82">
        <v>6</v>
      </c>
      <c r="L123" s="83">
        <v>4</v>
      </c>
      <c r="M123" s="83">
        <v>6</v>
      </c>
      <c r="N123" s="83">
        <v>8</v>
      </c>
      <c r="O123" s="83">
        <v>10</v>
      </c>
      <c r="P123" s="26"/>
      <c r="Q123" s="26"/>
      <c r="R123" s="26">
        <v>241</v>
      </c>
      <c r="S123" s="26">
        <v>245</v>
      </c>
      <c r="T123" s="26">
        <v>86</v>
      </c>
      <c r="U123" s="26">
        <v>90</v>
      </c>
      <c r="V123" s="26"/>
      <c r="W123" s="26"/>
      <c r="X123" s="26">
        <v>61</v>
      </c>
      <c r="Y123" s="26">
        <v>2000</v>
      </c>
      <c r="Z123" s="27" t="s">
        <v>755</v>
      </c>
      <c r="AA123" s="33">
        <f>'uID''s'!G321</f>
        <v>2123</v>
      </c>
    </row>
    <row r="124" spans="8:15" ht="14.25" customHeight="1">
      <c r="H124" s="85"/>
      <c r="I124" s="85"/>
      <c r="J124" s="85"/>
      <c r="K124" s="85"/>
      <c r="L124" s="86"/>
      <c r="M124" s="86"/>
      <c r="N124" s="86"/>
      <c r="O124" s="86"/>
    </row>
    <row r="125" spans="1:15" ht="14.25" customHeight="1">
      <c r="A125" s="20" t="s">
        <v>756</v>
      </c>
      <c r="H125" s="85"/>
      <c r="I125" s="85"/>
      <c r="J125" s="85"/>
      <c r="K125" s="85"/>
      <c r="L125" s="86"/>
      <c r="M125" s="86"/>
      <c r="N125" s="86"/>
      <c r="O125" s="86"/>
    </row>
    <row r="126" spans="1:27" ht="15.75" customHeight="1">
      <c r="A126" s="32" t="s">
        <v>757</v>
      </c>
      <c r="B126" s="10">
        <v>2</v>
      </c>
      <c r="C126" s="10">
        <v>3</v>
      </c>
      <c r="D126" s="11">
        <v>6</v>
      </c>
      <c r="E126" s="11">
        <v>11</v>
      </c>
      <c r="F126" s="81"/>
      <c r="G126" s="81"/>
      <c r="H126" s="82"/>
      <c r="I126" s="82"/>
      <c r="J126" s="82"/>
      <c r="K126" s="82"/>
      <c r="L126" s="83"/>
      <c r="M126" s="83"/>
      <c r="N126" s="83"/>
      <c r="O126" s="83"/>
      <c r="P126" s="26">
        <v>6</v>
      </c>
      <c r="Q126" s="26">
        <v>10</v>
      </c>
      <c r="R126" s="26">
        <v>22</v>
      </c>
      <c r="S126" s="26">
        <v>25</v>
      </c>
      <c r="T126" s="26"/>
      <c r="U126" s="26"/>
      <c r="V126" s="26"/>
      <c r="W126" s="26"/>
      <c r="X126" s="26">
        <v>2</v>
      </c>
      <c r="Y126" s="26">
        <v>65</v>
      </c>
      <c r="Z126" s="27"/>
      <c r="AA126" s="28" t="s">
        <v>94</v>
      </c>
    </row>
    <row r="127" spans="1:27" ht="15.75" customHeight="1">
      <c r="A127" s="32" t="s">
        <v>758</v>
      </c>
      <c r="B127" s="10">
        <v>4</v>
      </c>
      <c r="C127" s="10">
        <v>5</v>
      </c>
      <c r="D127" s="11">
        <v>8</v>
      </c>
      <c r="E127" s="11">
        <v>13</v>
      </c>
      <c r="F127" s="81"/>
      <c r="G127" s="81"/>
      <c r="H127" s="82">
        <v>1</v>
      </c>
      <c r="I127" s="82">
        <v>2</v>
      </c>
      <c r="J127" s="82">
        <v>3</v>
      </c>
      <c r="K127" s="82">
        <v>4</v>
      </c>
      <c r="L127" s="83"/>
      <c r="M127" s="83"/>
      <c r="N127" s="83"/>
      <c r="O127" s="83"/>
      <c r="P127" s="26">
        <v>16</v>
      </c>
      <c r="Q127" s="26">
        <v>20</v>
      </c>
      <c r="R127" s="26">
        <v>46</v>
      </c>
      <c r="S127" s="26">
        <v>50</v>
      </c>
      <c r="T127" s="26"/>
      <c r="U127" s="26"/>
      <c r="V127" s="26"/>
      <c r="W127" s="26"/>
      <c r="X127" s="26">
        <v>7</v>
      </c>
      <c r="Y127" s="26">
        <v>200</v>
      </c>
      <c r="Z127" s="27"/>
      <c r="AA127" s="28"/>
    </row>
    <row r="128" spans="1:27" ht="15.75" customHeight="1">
      <c r="A128" s="32" t="s">
        <v>759</v>
      </c>
      <c r="B128" s="10">
        <v>6</v>
      </c>
      <c r="C128" s="10">
        <v>8</v>
      </c>
      <c r="D128" s="11">
        <v>10</v>
      </c>
      <c r="E128" s="11">
        <v>15</v>
      </c>
      <c r="F128" s="81"/>
      <c r="G128" s="81"/>
      <c r="H128" s="82">
        <v>2</v>
      </c>
      <c r="I128" s="82">
        <v>3</v>
      </c>
      <c r="J128" s="82">
        <v>4</v>
      </c>
      <c r="K128" s="82">
        <v>5</v>
      </c>
      <c r="L128" s="83"/>
      <c r="M128" s="83"/>
      <c r="N128" s="83"/>
      <c r="O128" s="83"/>
      <c r="P128" s="26">
        <v>26</v>
      </c>
      <c r="Q128" s="26">
        <v>30</v>
      </c>
      <c r="R128" s="26">
        <v>71</v>
      </c>
      <c r="S128" s="26">
        <v>75</v>
      </c>
      <c r="T128" s="26"/>
      <c r="U128" s="26"/>
      <c r="V128" s="26"/>
      <c r="W128" s="26"/>
      <c r="X128" s="26">
        <v>11</v>
      </c>
      <c r="Y128" s="26">
        <v>400</v>
      </c>
      <c r="Z128" s="27"/>
      <c r="AA128" s="28"/>
    </row>
    <row r="129" spans="1:27" ht="15.75" customHeight="1">
      <c r="A129" s="32" t="s">
        <v>760</v>
      </c>
      <c r="B129" s="10">
        <v>9</v>
      </c>
      <c r="C129" s="10">
        <v>11</v>
      </c>
      <c r="D129" s="11">
        <v>12</v>
      </c>
      <c r="E129" s="11">
        <v>17</v>
      </c>
      <c r="F129" s="81"/>
      <c r="G129" s="81"/>
      <c r="H129" s="82">
        <v>4</v>
      </c>
      <c r="I129" s="82">
        <v>5</v>
      </c>
      <c r="J129" s="82">
        <v>6</v>
      </c>
      <c r="K129" s="82">
        <v>6</v>
      </c>
      <c r="L129" s="83"/>
      <c r="M129" s="83"/>
      <c r="N129" s="83"/>
      <c r="O129" s="83"/>
      <c r="P129" s="26">
        <v>36</v>
      </c>
      <c r="Q129" s="26">
        <v>40</v>
      </c>
      <c r="R129" s="26">
        <v>96</v>
      </c>
      <c r="S129" s="26">
        <v>100</v>
      </c>
      <c r="T129" s="26"/>
      <c r="U129" s="26"/>
      <c r="V129" s="26"/>
      <c r="W129" s="26"/>
      <c r="X129" s="26">
        <v>16</v>
      </c>
      <c r="Y129" s="26">
        <v>600</v>
      </c>
      <c r="Z129" s="27"/>
      <c r="AA129" s="28"/>
    </row>
    <row r="130" spans="1:27" ht="15.75" customHeight="1">
      <c r="A130" s="32" t="s">
        <v>761</v>
      </c>
      <c r="B130" s="10">
        <v>12</v>
      </c>
      <c r="C130" s="10">
        <v>14</v>
      </c>
      <c r="D130" s="11">
        <v>14</v>
      </c>
      <c r="E130" s="11">
        <v>19</v>
      </c>
      <c r="F130" s="81"/>
      <c r="G130" s="81"/>
      <c r="H130" s="82">
        <v>4</v>
      </c>
      <c r="I130" s="82">
        <v>5</v>
      </c>
      <c r="J130" s="82">
        <v>6</v>
      </c>
      <c r="K130" s="82">
        <v>7</v>
      </c>
      <c r="L130" s="83"/>
      <c r="M130" s="83"/>
      <c r="N130" s="83"/>
      <c r="O130" s="83"/>
      <c r="P130" s="26">
        <v>46</v>
      </c>
      <c r="Q130" s="26">
        <v>50</v>
      </c>
      <c r="R130" s="26">
        <v>121</v>
      </c>
      <c r="S130" s="26">
        <v>125</v>
      </c>
      <c r="T130" s="26"/>
      <c r="U130" s="26"/>
      <c r="V130" s="26"/>
      <c r="W130" s="26"/>
      <c r="X130" s="26">
        <v>22</v>
      </c>
      <c r="Y130" s="26">
        <v>800</v>
      </c>
      <c r="Z130" s="27"/>
      <c r="AA130" s="28"/>
    </row>
    <row r="131" spans="1:27" ht="15.75" customHeight="1">
      <c r="A131" s="32" t="s">
        <v>762</v>
      </c>
      <c r="B131" s="10">
        <v>15</v>
      </c>
      <c r="C131" s="10">
        <v>17</v>
      </c>
      <c r="D131" s="11">
        <v>15</v>
      </c>
      <c r="E131" s="11">
        <v>20</v>
      </c>
      <c r="F131" s="81"/>
      <c r="G131" s="81"/>
      <c r="H131" s="82">
        <v>5</v>
      </c>
      <c r="I131" s="82">
        <v>5</v>
      </c>
      <c r="J131" s="82">
        <v>6</v>
      </c>
      <c r="K131" s="82">
        <v>7</v>
      </c>
      <c r="L131" s="83"/>
      <c r="M131" s="83"/>
      <c r="N131" s="83"/>
      <c r="O131" s="83"/>
      <c r="P131" s="26">
        <v>56</v>
      </c>
      <c r="Q131" s="26">
        <v>60</v>
      </c>
      <c r="R131" s="26">
        <v>141</v>
      </c>
      <c r="S131" s="26">
        <v>145</v>
      </c>
      <c r="T131" s="26"/>
      <c r="U131" s="26"/>
      <c r="V131" s="26"/>
      <c r="W131" s="26"/>
      <c r="X131" s="26">
        <v>29</v>
      </c>
      <c r="Y131" s="26">
        <v>1000</v>
      </c>
      <c r="Z131" s="27"/>
      <c r="AA131" s="28" t="s">
        <v>94</v>
      </c>
    </row>
    <row r="132" spans="1:27" ht="15.75" customHeight="1">
      <c r="A132" s="32" t="s">
        <v>763</v>
      </c>
      <c r="B132" s="10">
        <v>18</v>
      </c>
      <c r="C132" s="10">
        <v>20</v>
      </c>
      <c r="D132" s="11">
        <v>16</v>
      </c>
      <c r="E132" s="11">
        <v>22</v>
      </c>
      <c r="F132" s="81"/>
      <c r="G132" s="81"/>
      <c r="H132" s="82">
        <v>5</v>
      </c>
      <c r="I132" s="82">
        <v>5</v>
      </c>
      <c r="J132" s="82">
        <v>7</v>
      </c>
      <c r="K132" s="82">
        <v>7</v>
      </c>
      <c r="L132" s="83"/>
      <c r="M132" s="83"/>
      <c r="N132" s="83"/>
      <c r="O132" s="83"/>
      <c r="P132" s="26">
        <v>66</v>
      </c>
      <c r="Q132" s="26">
        <v>70</v>
      </c>
      <c r="R132" s="26">
        <v>161</v>
      </c>
      <c r="S132" s="26">
        <v>165</v>
      </c>
      <c r="T132" s="26"/>
      <c r="U132" s="26"/>
      <c r="V132" s="26"/>
      <c r="W132" s="26"/>
      <c r="X132" s="26">
        <v>36</v>
      </c>
      <c r="Y132" s="26">
        <v>1200</v>
      </c>
      <c r="Z132" s="27"/>
      <c r="AA132" s="28"/>
    </row>
    <row r="133" spans="1:27" ht="15.75" customHeight="1">
      <c r="A133" s="32" t="s">
        <v>763</v>
      </c>
      <c r="B133" s="10">
        <v>21</v>
      </c>
      <c r="C133" s="10">
        <v>24</v>
      </c>
      <c r="D133" s="11">
        <v>18</v>
      </c>
      <c r="E133" s="11">
        <v>24</v>
      </c>
      <c r="F133" s="81"/>
      <c r="G133" s="81"/>
      <c r="H133" s="82">
        <v>5</v>
      </c>
      <c r="I133" s="82">
        <v>6</v>
      </c>
      <c r="J133" s="82">
        <v>7</v>
      </c>
      <c r="K133" s="82">
        <v>7</v>
      </c>
      <c r="L133" s="83"/>
      <c r="M133" s="83"/>
      <c r="N133" s="83"/>
      <c r="O133" s="83"/>
      <c r="P133" s="26">
        <v>76</v>
      </c>
      <c r="Q133" s="26">
        <v>80</v>
      </c>
      <c r="R133" s="26">
        <v>181</v>
      </c>
      <c r="S133" s="26">
        <v>185</v>
      </c>
      <c r="T133" s="26"/>
      <c r="U133" s="26"/>
      <c r="V133" s="26"/>
      <c r="W133" s="26"/>
      <c r="X133" s="26">
        <v>43</v>
      </c>
      <c r="Y133" s="26">
        <v>1400</v>
      </c>
      <c r="Z133" s="27"/>
      <c r="AA133" s="28"/>
    </row>
    <row r="134" spans="1:27" ht="15.75" customHeight="1">
      <c r="A134" s="32" t="s">
        <v>764</v>
      </c>
      <c r="B134" s="10">
        <v>25</v>
      </c>
      <c r="C134" s="10">
        <v>28</v>
      </c>
      <c r="D134" s="11">
        <v>20</v>
      </c>
      <c r="E134" s="11">
        <v>26</v>
      </c>
      <c r="F134" s="81"/>
      <c r="G134" s="81"/>
      <c r="H134" s="82">
        <v>5</v>
      </c>
      <c r="I134" s="82">
        <v>6</v>
      </c>
      <c r="J134" s="82">
        <v>7</v>
      </c>
      <c r="K134" s="82">
        <v>8</v>
      </c>
      <c r="L134" s="83"/>
      <c r="M134" s="83"/>
      <c r="N134" s="83"/>
      <c r="O134" s="83"/>
      <c r="P134" s="26">
        <v>86</v>
      </c>
      <c r="Q134" s="26">
        <v>90</v>
      </c>
      <c r="R134" s="26">
        <v>201</v>
      </c>
      <c r="S134" s="26">
        <v>205</v>
      </c>
      <c r="T134" s="26"/>
      <c r="U134" s="26"/>
      <c r="V134" s="26"/>
      <c r="W134" s="26"/>
      <c r="X134" s="26">
        <v>50</v>
      </c>
      <c r="Y134" s="26">
        <v>1600</v>
      </c>
      <c r="Z134" s="27"/>
      <c r="AA134" s="28"/>
    </row>
    <row r="135" spans="1:27" ht="15.75" customHeight="1">
      <c r="A135" s="32" t="s">
        <v>765</v>
      </c>
      <c r="B135" s="10">
        <v>29</v>
      </c>
      <c r="C135" s="10">
        <v>32</v>
      </c>
      <c r="D135" s="11">
        <v>22</v>
      </c>
      <c r="E135" s="11">
        <v>28</v>
      </c>
      <c r="F135" s="81"/>
      <c r="G135" s="81"/>
      <c r="H135" s="82">
        <v>6</v>
      </c>
      <c r="I135" s="82">
        <v>6</v>
      </c>
      <c r="J135" s="82">
        <v>7</v>
      </c>
      <c r="K135" s="82">
        <v>8</v>
      </c>
      <c r="L135" s="83"/>
      <c r="M135" s="83"/>
      <c r="N135" s="83"/>
      <c r="O135" s="83"/>
      <c r="P135" s="26">
        <v>101</v>
      </c>
      <c r="Q135" s="26">
        <v>105</v>
      </c>
      <c r="R135" s="26">
        <v>221</v>
      </c>
      <c r="S135" s="26">
        <v>225</v>
      </c>
      <c r="T135" s="26"/>
      <c r="U135" s="26"/>
      <c r="V135" s="26"/>
      <c r="W135" s="26"/>
      <c r="X135" s="26">
        <v>57</v>
      </c>
      <c r="Y135" s="26">
        <v>1800</v>
      </c>
      <c r="Z135" s="27"/>
      <c r="AA135" s="28"/>
    </row>
    <row r="136" spans="1:27" ht="15.75" customHeight="1">
      <c r="A136" s="32" t="s">
        <v>766</v>
      </c>
      <c r="B136" s="10">
        <v>33</v>
      </c>
      <c r="C136" s="10">
        <v>35</v>
      </c>
      <c r="D136" s="11">
        <v>23</v>
      </c>
      <c r="E136" s="11">
        <v>30</v>
      </c>
      <c r="F136" s="81">
        <v>2</v>
      </c>
      <c r="G136" s="81">
        <v>3</v>
      </c>
      <c r="H136" s="82">
        <v>6</v>
      </c>
      <c r="I136" s="82">
        <v>7</v>
      </c>
      <c r="J136" s="82">
        <v>8</v>
      </c>
      <c r="K136" s="82">
        <v>8</v>
      </c>
      <c r="L136" s="83">
        <v>1</v>
      </c>
      <c r="M136" s="83">
        <v>2</v>
      </c>
      <c r="N136" s="83">
        <v>3</v>
      </c>
      <c r="O136" s="83">
        <v>5</v>
      </c>
      <c r="P136" s="26">
        <v>116</v>
      </c>
      <c r="Q136" s="26">
        <v>120</v>
      </c>
      <c r="R136" s="26">
        <v>241</v>
      </c>
      <c r="S136" s="26">
        <v>245</v>
      </c>
      <c r="T136" s="26"/>
      <c r="U136" s="26"/>
      <c r="V136" s="26"/>
      <c r="W136" s="26"/>
      <c r="X136" s="26">
        <v>61</v>
      </c>
      <c r="Y136" s="26">
        <v>2000</v>
      </c>
      <c r="Z136" s="27"/>
      <c r="AA136" s="33">
        <f>'uID''s'!G343</f>
        <v>2145</v>
      </c>
    </row>
    <row r="137" spans="8:15" ht="14.25" customHeight="1">
      <c r="H137" s="85"/>
      <c r="I137" s="85"/>
      <c r="J137" s="85"/>
      <c r="K137" s="85"/>
      <c r="L137" s="86"/>
      <c r="M137" s="86"/>
      <c r="N137" s="86"/>
      <c r="O137" s="86"/>
    </row>
    <row r="138" spans="1:27" ht="15" customHeight="1">
      <c r="A138" s="20" t="s">
        <v>767</v>
      </c>
      <c r="H138" s="85"/>
      <c r="I138" s="85"/>
      <c r="J138" s="85"/>
      <c r="K138" s="85"/>
      <c r="L138" s="86"/>
      <c r="M138" s="86"/>
      <c r="N138" s="86"/>
      <c r="O138" s="86"/>
      <c r="Q138" s="6" t="s">
        <v>62</v>
      </c>
      <c r="S138" s="6" t="s">
        <v>149</v>
      </c>
      <c r="U138" s="6" t="s">
        <v>63</v>
      </c>
      <c r="W138" s="6" t="s">
        <v>77</v>
      </c>
      <c r="Z138" s="6" t="s">
        <v>16</v>
      </c>
      <c r="AA138" s="6"/>
    </row>
    <row r="139" spans="1:27" ht="15.75" customHeight="1">
      <c r="A139" s="25" t="s">
        <v>768</v>
      </c>
      <c r="B139" s="10">
        <v>0</v>
      </c>
      <c r="C139" s="10">
        <v>0</v>
      </c>
      <c r="D139" s="11">
        <v>8</v>
      </c>
      <c r="E139" s="11">
        <v>15</v>
      </c>
      <c r="F139" s="81"/>
      <c r="G139" s="81"/>
      <c r="H139" s="82">
        <v>1</v>
      </c>
      <c r="I139" s="82">
        <v>1</v>
      </c>
      <c r="J139" s="82">
        <v>2</v>
      </c>
      <c r="K139" s="82">
        <v>4</v>
      </c>
      <c r="L139" s="83"/>
      <c r="M139" s="83"/>
      <c r="N139" s="83"/>
      <c r="O139" s="83"/>
      <c r="P139" s="26">
        <v>15</v>
      </c>
      <c r="Q139" s="26">
        <v>20</v>
      </c>
      <c r="R139" s="26">
        <v>0</v>
      </c>
      <c r="S139" s="26">
        <v>0</v>
      </c>
      <c r="T139" s="26">
        <v>0</v>
      </c>
      <c r="U139" s="26">
        <v>0</v>
      </c>
      <c r="V139" s="26">
        <v>15</v>
      </c>
      <c r="W139" s="26">
        <v>20</v>
      </c>
      <c r="X139" s="26">
        <v>2</v>
      </c>
      <c r="Y139" s="26">
        <v>20</v>
      </c>
      <c r="Z139" s="27">
        <v>1714</v>
      </c>
      <c r="AA139" s="28">
        <v>191</v>
      </c>
    </row>
    <row r="140" spans="1:27" ht="15.75" customHeight="1">
      <c r="A140" s="25" t="s">
        <v>769</v>
      </c>
      <c r="B140" s="10">
        <v>0</v>
      </c>
      <c r="C140" s="10">
        <v>0</v>
      </c>
      <c r="D140" s="11">
        <v>9</v>
      </c>
      <c r="E140" s="11">
        <v>17</v>
      </c>
      <c r="F140" s="81"/>
      <c r="G140" s="81"/>
      <c r="H140" s="82">
        <v>1</v>
      </c>
      <c r="I140" s="82">
        <v>2</v>
      </c>
      <c r="J140" s="82">
        <v>4</v>
      </c>
      <c r="K140" s="82">
        <v>6</v>
      </c>
      <c r="L140" s="83"/>
      <c r="M140" s="83"/>
      <c r="N140" s="83"/>
      <c r="O140" s="83"/>
      <c r="P140" s="26">
        <v>30</v>
      </c>
      <c r="Q140" s="26">
        <v>40</v>
      </c>
      <c r="R140" s="26">
        <v>0</v>
      </c>
      <c r="S140" s="26">
        <v>0</v>
      </c>
      <c r="T140" s="26">
        <v>0</v>
      </c>
      <c r="U140" s="26">
        <v>0</v>
      </c>
      <c r="V140" s="26">
        <v>30</v>
      </c>
      <c r="W140" s="26">
        <v>40</v>
      </c>
      <c r="X140" s="26">
        <v>5</v>
      </c>
      <c r="Y140" s="26">
        <v>50</v>
      </c>
      <c r="Z140" s="27">
        <v>1675</v>
      </c>
      <c r="AA140" s="28"/>
    </row>
    <row r="141" spans="1:27" ht="15.75" customHeight="1">
      <c r="A141" s="25" t="s">
        <v>768</v>
      </c>
      <c r="B141" s="10">
        <v>0</v>
      </c>
      <c r="C141" s="10">
        <v>0</v>
      </c>
      <c r="D141" s="11">
        <v>11</v>
      </c>
      <c r="E141" s="11">
        <v>19</v>
      </c>
      <c r="F141" s="81"/>
      <c r="G141" s="81"/>
      <c r="H141" s="82">
        <v>2</v>
      </c>
      <c r="I141" s="82">
        <v>4</v>
      </c>
      <c r="J141" s="82">
        <v>6</v>
      </c>
      <c r="K141" s="82">
        <v>8</v>
      </c>
      <c r="L141" s="83"/>
      <c r="M141" s="83"/>
      <c r="N141" s="83"/>
      <c r="O141" s="83"/>
      <c r="P141" s="26">
        <v>60</v>
      </c>
      <c r="Q141" s="26">
        <v>70</v>
      </c>
      <c r="R141" s="26">
        <v>0</v>
      </c>
      <c r="S141" s="26">
        <v>0</v>
      </c>
      <c r="T141" s="26">
        <v>0</v>
      </c>
      <c r="U141" s="26">
        <v>0</v>
      </c>
      <c r="V141" s="26">
        <v>60</v>
      </c>
      <c r="W141" s="26">
        <v>70</v>
      </c>
      <c r="X141" s="26">
        <v>10</v>
      </c>
      <c r="Y141" s="26">
        <v>300</v>
      </c>
      <c r="Z141" s="27">
        <v>1730</v>
      </c>
      <c r="AA141" s="28"/>
    </row>
    <row r="142" spans="1:27" ht="15.75" customHeight="1">
      <c r="A142" s="25" t="s">
        <v>769</v>
      </c>
      <c r="B142" s="10">
        <v>0</v>
      </c>
      <c r="C142" s="10">
        <v>0</v>
      </c>
      <c r="D142" s="11">
        <v>13</v>
      </c>
      <c r="E142" s="11">
        <v>21</v>
      </c>
      <c r="F142" s="81"/>
      <c r="G142" s="81"/>
      <c r="H142" s="82">
        <v>4</v>
      </c>
      <c r="I142" s="82">
        <v>6</v>
      </c>
      <c r="J142" s="82">
        <v>8</v>
      </c>
      <c r="K142" s="82">
        <v>10</v>
      </c>
      <c r="L142" s="83"/>
      <c r="M142" s="83"/>
      <c r="N142" s="83"/>
      <c r="O142" s="83"/>
      <c r="P142" s="26">
        <v>90</v>
      </c>
      <c r="Q142" s="26">
        <v>100</v>
      </c>
      <c r="R142" s="26">
        <v>0</v>
      </c>
      <c r="S142" s="26">
        <v>0</v>
      </c>
      <c r="T142" s="26">
        <v>0</v>
      </c>
      <c r="U142" s="26">
        <v>0</v>
      </c>
      <c r="V142" s="26">
        <v>90</v>
      </c>
      <c r="W142" s="26">
        <v>100</v>
      </c>
      <c r="X142" s="26">
        <v>15</v>
      </c>
      <c r="Y142" s="26">
        <v>600</v>
      </c>
      <c r="Z142" s="27">
        <v>1767</v>
      </c>
      <c r="AA142" s="28"/>
    </row>
    <row r="143" spans="1:32" ht="15.75" customHeight="1">
      <c r="A143" s="25" t="s">
        <v>769</v>
      </c>
      <c r="B143" s="10">
        <v>0</v>
      </c>
      <c r="C143" s="10">
        <v>0</v>
      </c>
      <c r="D143" s="11">
        <v>15</v>
      </c>
      <c r="E143" s="11">
        <v>23</v>
      </c>
      <c r="F143" s="81"/>
      <c r="G143" s="81"/>
      <c r="H143" s="82">
        <v>6</v>
      </c>
      <c r="I143" s="82">
        <v>8</v>
      </c>
      <c r="J143" s="82">
        <v>10</v>
      </c>
      <c r="K143" s="82">
        <v>12</v>
      </c>
      <c r="L143" s="83"/>
      <c r="M143" s="83"/>
      <c r="N143" s="83"/>
      <c r="O143" s="83"/>
      <c r="P143" s="26">
        <v>120</v>
      </c>
      <c r="Q143" s="26">
        <v>130</v>
      </c>
      <c r="R143" s="26">
        <v>0</v>
      </c>
      <c r="S143" s="26">
        <v>0</v>
      </c>
      <c r="T143" s="26">
        <v>0</v>
      </c>
      <c r="U143" s="26">
        <v>0</v>
      </c>
      <c r="V143" s="26">
        <v>120</v>
      </c>
      <c r="W143" s="26">
        <v>130</v>
      </c>
      <c r="X143" s="26">
        <v>20</v>
      </c>
      <c r="Y143" s="26">
        <v>900</v>
      </c>
      <c r="Z143" s="27">
        <v>1706</v>
      </c>
      <c r="AA143" s="28">
        <f>'uID''s'!G283</f>
        <v>2085</v>
      </c>
      <c r="AB143" s="92"/>
      <c r="AC143" s="92"/>
      <c r="AD143" s="92"/>
      <c r="AE143" s="92"/>
      <c r="AF143" s="92"/>
    </row>
    <row r="144" spans="1:27" ht="15.75" customHeight="1">
      <c r="A144" s="25" t="s">
        <v>769</v>
      </c>
      <c r="B144" s="10">
        <v>0</v>
      </c>
      <c r="C144" s="10">
        <v>0</v>
      </c>
      <c r="D144" s="11">
        <v>17</v>
      </c>
      <c r="E144" s="11">
        <v>25</v>
      </c>
      <c r="F144" s="81"/>
      <c r="G144" s="81"/>
      <c r="H144" s="82">
        <v>8</v>
      </c>
      <c r="I144" s="82">
        <v>10</v>
      </c>
      <c r="J144" s="82">
        <v>12</v>
      </c>
      <c r="K144" s="82">
        <v>14</v>
      </c>
      <c r="L144" s="83"/>
      <c r="M144" s="83"/>
      <c r="N144" s="83"/>
      <c r="O144" s="83"/>
      <c r="P144" s="26">
        <v>150</v>
      </c>
      <c r="Q144" s="26">
        <v>160</v>
      </c>
      <c r="R144" s="26">
        <v>0</v>
      </c>
      <c r="S144" s="26">
        <v>0</v>
      </c>
      <c r="T144" s="26">
        <v>0</v>
      </c>
      <c r="U144" s="26">
        <v>0</v>
      </c>
      <c r="V144" s="26">
        <v>150</v>
      </c>
      <c r="W144" s="26">
        <v>160</v>
      </c>
      <c r="X144" s="26">
        <v>30</v>
      </c>
      <c r="Y144" s="26">
        <v>1200</v>
      </c>
      <c r="Z144" s="27">
        <v>1715</v>
      </c>
      <c r="AA144" s="28"/>
    </row>
    <row r="145" spans="1:27" ht="15.75" customHeight="1">
      <c r="A145" s="25" t="s">
        <v>768</v>
      </c>
      <c r="B145" s="10">
        <v>0</v>
      </c>
      <c r="C145" s="10">
        <v>0</v>
      </c>
      <c r="D145" s="11">
        <v>19</v>
      </c>
      <c r="E145" s="11">
        <v>27</v>
      </c>
      <c r="F145" s="81"/>
      <c r="G145" s="81"/>
      <c r="H145" s="82">
        <v>10</v>
      </c>
      <c r="I145" s="82">
        <v>12</v>
      </c>
      <c r="J145" s="82">
        <v>14</v>
      </c>
      <c r="K145" s="82">
        <v>16</v>
      </c>
      <c r="L145" s="83"/>
      <c r="M145" s="83"/>
      <c r="N145" s="83"/>
      <c r="O145" s="83"/>
      <c r="P145" s="26">
        <v>180</v>
      </c>
      <c r="Q145" s="26">
        <v>190</v>
      </c>
      <c r="R145" s="26">
        <v>0</v>
      </c>
      <c r="S145" s="26">
        <v>0</v>
      </c>
      <c r="T145" s="26">
        <v>0</v>
      </c>
      <c r="U145" s="26">
        <v>0</v>
      </c>
      <c r="V145" s="26">
        <v>180</v>
      </c>
      <c r="W145" s="26">
        <v>190</v>
      </c>
      <c r="X145" s="26">
        <v>40</v>
      </c>
      <c r="Y145" s="26">
        <v>1500</v>
      </c>
      <c r="Z145" s="27">
        <v>1709</v>
      </c>
      <c r="AA145" s="28"/>
    </row>
    <row r="146" spans="1:27" ht="15.75" customHeight="1">
      <c r="A146" s="25" t="s">
        <v>769</v>
      </c>
      <c r="B146" s="10">
        <v>0</v>
      </c>
      <c r="C146" s="10">
        <v>0</v>
      </c>
      <c r="D146" s="11">
        <v>21</v>
      </c>
      <c r="E146" s="11">
        <v>29</v>
      </c>
      <c r="F146" s="81"/>
      <c r="G146" s="81"/>
      <c r="H146" s="82">
        <v>12</v>
      </c>
      <c r="I146" s="82">
        <v>14</v>
      </c>
      <c r="J146" s="82">
        <v>16</v>
      </c>
      <c r="K146" s="82">
        <v>18</v>
      </c>
      <c r="L146" s="83"/>
      <c r="M146" s="83"/>
      <c r="N146" s="83"/>
      <c r="O146" s="83"/>
      <c r="P146" s="26">
        <v>210</v>
      </c>
      <c r="Q146" s="26">
        <v>220</v>
      </c>
      <c r="R146" s="26">
        <v>0</v>
      </c>
      <c r="S146" s="26">
        <v>0</v>
      </c>
      <c r="T146" s="26">
        <v>0</v>
      </c>
      <c r="U146" s="26">
        <v>0</v>
      </c>
      <c r="V146" s="26">
        <v>210</v>
      </c>
      <c r="W146" s="26">
        <v>220</v>
      </c>
      <c r="X146" s="26">
        <v>50</v>
      </c>
      <c r="Y146" s="26">
        <v>1800</v>
      </c>
      <c r="Z146" s="27">
        <v>1729</v>
      </c>
      <c r="AA146" s="28"/>
    </row>
    <row r="147" spans="1:27" ht="15.75" customHeight="1">
      <c r="A147" s="25" t="s">
        <v>768</v>
      </c>
      <c r="B147" s="10">
        <v>0</v>
      </c>
      <c r="C147" s="10">
        <v>0</v>
      </c>
      <c r="D147" s="11">
        <v>23</v>
      </c>
      <c r="E147" s="11">
        <v>31</v>
      </c>
      <c r="F147" s="81"/>
      <c r="G147" s="81"/>
      <c r="H147" s="82">
        <v>14</v>
      </c>
      <c r="I147" s="82">
        <v>16</v>
      </c>
      <c r="J147" s="82">
        <v>18</v>
      </c>
      <c r="K147" s="82">
        <v>20</v>
      </c>
      <c r="L147" s="83"/>
      <c r="M147" s="83"/>
      <c r="N147" s="83"/>
      <c r="O147" s="83"/>
      <c r="P147" s="26">
        <v>230</v>
      </c>
      <c r="Q147" s="26">
        <v>250</v>
      </c>
      <c r="R147" s="26">
        <v>0</v>
      </c>
      <c r="S147" s="26">
        <v>0</v>
      </c>
      <c r="T147" s="26">
        <v>0</v>
      </c>
      <c r="U147" s="26">
        <v>0</v>
      </c>
      <c r="V147" s="26">
        <v>240</v>
      </c>
      <c r="W147" s="26">
        <v>250</v>
      </c>
      <c r="X147" s="26">
        <v>60</v>
      </c>
      <c r="Y147" s="26">
        <v>2100</v>
      </c>
      <c r="Z147" s="27">
        <v>1731</v>
      </c>
      <c r="AA147" s="28">
        <f>'uID''s'!G8</f>
        <v>6</v>
      </c>
    </row>
    <row r="148" spans="8:15" ht="14.25" customHeight="1">
      <c r="H148" s="85"/>
      <c r="I148" s="85"/>
      <c r="J148" s="85"/>
      <c r="K148" s="85"/>
      <c r="L148" s="86"/>
      <c r="M148" s="86"/>
      <c r="N148" s="86"/>
      <c r="O148" s="86"/>
    </row>
    <row r="149" spans="1:27" ht="15" customHeight="1">
      <c r="A149" s="20" t="s">
        <v>770</v>
      </c>
      <c r="H149" s="85"/>
      <c r="I149" s="85"/>
      <c r="J149" s="85"/>
      <c r="K149" s="85"/>
      <c r="L149" s="86"/>
      <c r="M149" s="86"/>
      <c r="N149" s="86"/>
      <c r="O149" s="86"/>
      <c r="Q149" s="6" t="s">
        <v>62</v>
      </c>
      <c r="S149" s="6" t="s">
        <v>149</v>
      </c>
      <c r="U149" s="6" t="s">
        <v>63</v>
      </c>
      <c r="W149" s="6" t="s">
        <v>77</v>
      </c>
      <c r="Z149" s="6" t="s">
        <v>16</v>
      </c>
      <c r="AA149" s="6"/>
    </row>
    <row r="150" spans="1:29" ht="15.75" customHeight="1">
      <c r="A150" s="32" t="s">
        <v>771</v>
      </c>
      <c r="B150" s="10">
        <v>2</v>
      </c>
      <c r="C150" s="10">
        <v>4</v>
      </c>
      <c r="D150" s="11">
        <v>9</v>
      </c>
      <c r="E150" s="11">
        <v>17</v>
      </c>
      <c r="F150" s="81">
        <v>1</v>
      </c>
      <c r="G150" s="81">
        <v>1</v>
      </c>
      <c r="H150" s="82"/>
      <c r="I150" s="82"/>
      <c r="J150" s="82"/>
      <c r="K150" s="82"/>
      <c r="L150" s="83"/>
      <c r="M150" s="83"/>
      <c r="N150" s="83">
        <v>1</v>
      </c>
      <c r="O150" s="83">
        <v>2</v>
      </c>
      <c r="P150" s="26"/>
      <c r="Q150" s="26"/>
      <c r="R150" s="26"/>
      <c r="S150" s="26"/>
      <c r="T150" s="26">
        <v>30</v>
      </c>
      <c r="U150" s="26">
        <v>35</v>
      </c>
      <c r="V150" s="26">
        <v>30</v>
      </c>
      <c r="W150" s="26">
        <v>35</v>
      </c>
      <c r="X150" s="26">
        <v>5</v>
      </c>
      <c r="Y150" s="26">
        <v>50</v>
      </c>
      <c r="Z150" s="27">
        <v>362</v>
      </c>
      <c r="AA150" s="28">
        <v>194</v>
      </c>
      <c r="AB150" s="93"/>
      <c r="AC150" s="93"/>
    </row>
    <row r="151" spans="1:29" ht="15.75" customHeight="1">
      <c r="A151" s="32" t="s">
        <v>772</v>
      </c>
      <c r="B151" s="10">
        <v>7</v>
      </c>
      <c r="C151" s="10">
        <v>12</v>
      </c>
      <c r="D151" s="11">
        <v>11</v>
      </c>
      <c r="E151" s="11">
        <v>19</v>
      </c>
      <c r="F151" s="81">
        <v>2</v>
      </c>
      <c r="G151" s="81">
        <v>2</v>
      </c>
      <c r="H151" s="82"/>
      <c r="I151" s="82"/>
      <c r="J151" s="82"/>
      <c r="K151" s="82"/>
      <c r="L151" s="83"/>
      <c r="M151" s="83"/>
      <c r="N151" s="83">
        <v>2</v>
      </c>
      <c r="O151" s="83">
        <v>4</v>
      </c>
      <c r="P151" s="26"/>
      <c r="Q151" s="26"/>
      <c r="R151" s="26"/>
      <c r="S151" s="26"/>
      <c r="T151" s="26">
        <v>40</v>
      </c>
      <c r="U151" s="26">
        <v>45</v>
      </c>
      <c r="V151" s="26">
        <v>40</v>
      </c>
      <c r="W151" s="26">
        <v>45</v>
      </c>
      <c r="X151" s="26">
        <v>10</v>
      </c>
      <c r="Y151" s="26">
        <v>300</v>
      </c>
      <c r="Z151" s="27">
        <v>2009</v>
      </c>
      <c r="AA151" s="28"/>
      <c r="AB151" s="93"/>
      <c r="AC151" s="93"/>
    </row>
    <row r="152" spans="1:29" ht="15.75" customHeight="1">
      <c r="A152" s="32" t="s">
        <v>773</v>
      </c>
      <c r="B152" s="10">
        <v>15</v>
      </c>
      <c r="C152" s="10">
        <v>20</v>
      </c>
      <c r="D152" s="11">
        <v>13</v>
      </c>
      <c r="E152" s="11">
        <v>21</v>
      </c>
      <c r="F152" s="81">
        <v>3</v>
      </c>
      <c r="G152" s="81">
        <v>3</v>
      </c>
      <c r="H152" s="82">
        <v>1</v>
      </c>
      <c r="I152" s="82">
        <v>2</v>
      </c>
      <c r="J152" s="82">
        <v>3</v>
      </c>
      <c r="K152" s="82">
        <v>4</v>
      </c>
      <c r="L152" s="83">
        <v>1</v>
      </c>
      <c r="M152" s="83">
        <v>3</v>
      </c>
      <c r="N152" s="83">
        <v>5</v>
      </c>
      <c r="O152" s="83">
        <v>7</v>
      </c>
      <c r="P152" s="26"/>
      <c r="Q152" s="26"/>
      <c r="R152" s="26"/>
      <c r="S152" s="26"/>
      <c r="T152" s="26">
        <v>50</v>
      </c>
      <c r="U152" s="26">
        <v>60</v>
      </c>
      <c r="V152" s="26">
        <v>50</v>
      </c>
      <c r="W152" s="26">
        <v>60</v>
      </c>
      <c r="X152" s="26">
        <v>15</v>
      </c>
      <c r="Y152" s="26">
        <v>600</v>
      </c>
      <c r="Z152" s="27">
        <v>1772</v>
      </c>
      <c r="AA152" s="28"/>
      <c r="AB152" s="93"/>
      <c r="AC152" s="93"/>
    </row>
    <row r="153" spans="1:29" ht="15.75" customHeight="1">
      <c r="A153" s="32" t="s">
        <v>773</v>
      </c>
      <c r="B153" s="10">
        <v>23</v>
      </c>
      <c r="C153" s="10">
        <v>28</v>
      </c>
      <c r="D153" s="11">
        <v>15</v>
      </c>
      <c r="E153" s="11">
        <v>23</v>
      </c>
      <c r="F153" s="81">
        <v>4</v>
      </c>
      <c r="G153" s="81">
        <v>5</v>
      </c>
      <c r="H153" s="82">
        <v>2</v>
      </c>
      <c r="I153" s="82">
        <v>3</v>
      </c>
      <c r="J153" s="82">
        <v>4</v>
      </c>
      <c r="K153" s="82">
        <v>5</v>
      </c>
      <c r="L153" s="83">
        <v>2</v>
      </c>
      <c r="M153" s="83">
        <v>4</v>
      </c>
      <c r="N153" s="83">
        <v>6</v>
      </c>
      <c r="O153" s="83">
        <v>8</v>
      </c>
      <c r="P153" s="26"/>
      <c r="Q153" s="26"/>
      <c r="R153" s="26"/>
      <c r="S153" s="26"/>
      <c r="T153" s="26">
        <v>70</v>
      </c>
      <c r="U153" s="26">
        <v>80</v>
      </c>
      <c r="V153" s="26">
        <v>70</v>
      </c>
      <c r="W153" s="26">
        <v>80</v>
      </c>
      <c r="X153" s="26">
        <v>20</v>
      </c>
      <c r="Y153" s="26">
        <v>900</v>
      </c>
      <c r="Z153" s="27">
        <v>1822</v>
      </c>
      <c r="AA153" s="28" t="s">
        <v>94</v>
      </c>
      <c r="AB153" s="93"/>
      <c r="AC153" s="93"/>
    </row>
    <row r="154" spans="1:29" ht="15.75" customHeight="1">
      <c r="A154" s="32" t="s">
        <v>773</v>
      </c>
      <c r="B154" s="10">
        <v>31</v>
      </c>
      <c r="C154" s="10">
        <v>36</v>
      </c>
      <c r="D154" s="11">
        <v>17</v>
      </c>
      <c r="E154" s="11">
        <v>25</v>
      </c>
      <c r="F154" s="81">
        <v>6</v>
      </c>
      <c r="G154" s="81">
        <v>7</v>
      </c>
      <c r="H154" s="82">
        <v>3</v>
      </c>
      <c r="I154" s="82">
        <v>4</v>
      </c>
      <c r="J154" s="82">
        <v>5</v>
      </c>
      <c r="K154" s="82">
        <v>6</v>
      </c>
      <c r="L154" s="83">
        <v>3</v>
      </c>
      <c r="M154" s="83">
        <v>5</v>
      </c>
      <c r="N154" s="83">
        <v>7</v>
      </c>
      <c r="O154" s="83">
        <v>9</v>
      </c>
      <c r="P154" s="26"/>
      <c r="Q154" s="26"/>
      <c r="R154" s="26"/>
      <c r="S154" s="26"/>
      <c r="T154" s="26">
        <v>90</v>
      </c>
      <c r="U154" s="26">
        <v>100</v>
      </c>
      <c r="V154" s="26">
        <v>90</v>
      </c>
      <c r="W154" s="26">
        <v>100</v>
      </c>
      <c r="X154" s="26">
        <v>30</v>
      </c>
      <c r="Y154" s="26">
        <v>1200</v>
      </c>
      <c r="Z154" s="27">
        <v>1819</v>
      </c>
      <c r="AA154" s="28"/>
      <c r="AB154" s="93"/>
      <c r="AC154" s="93"/>
    </row>
    <row r="155" spans="1:29" ht="15.75" customHeight="1">
      <c r="A155" s="32" t="s">
        <v>773</v>
      </c>
      <c r="B155" s="10">
        <v>39</v>
      </c>
      <c r="C155" s="10">
        <v>44</v>
      </c>
      <c r="D155" s="11">
        <v>19</v>
      </c>
      <c r="E155" s="11">
        <v>27</v>
      </c>
      <c r="F155" s="81">
        <v>8</v>
      </c>
      <c r="G155" s="81">
        <v>9</v>
      </c>
      <c r="H155" s="82">
        <v>4</v>
      </c>
      <c r="I155" s="82">
        <v>5</v>
      </c>
      <c r="J155" s="82">
        <v>6</v>
      </c>
      <c r="K155" s="82">
        <v>7</v>
      </c>
      <c r="L155" s="83">
        <v>4</v>
      </c>
      <c r="M155" s="83">
        <v>6</v>
      </c>
      <c r="N155" s="83">
        <v>8</v>
      </c>
      <c r="O155" s="83">
        <v>10</v>
      </c>
      <c r="P155" s="26"/>
      <c r="Q155" s="26"/>
      <c r="R155" s="26"/>
      <c r="S155" s="26"/>
      <c r="T155" s="26">
        <v>110</v>
      </c>
      <c r="U155" s="26">
        <v>120</v>
      </c>
      <c r="V155" s="26">
        <v>110</v>
      </c>
      <c r="W155" s="26">
        <v>120</v>
      </c>
      <c r="X155" s="26">
        <v>40</v>
      </c>
      <c r="Y155" s="26">
        <v>1500</v>
      </c>
      <c r="Z155" s="27">
        <v>884</v>
      </c>
      <c r="AA155" s="28"/>
      <c r="AB155" s="93"/>
      <c r="AC155" s="93"/>
    </row>
    <row r="156" spans="1:29" ht="15.75" customHeight="1">
      <c r="A156" s="32" t="s">
        <v>774</v>
      </c>
      <c r="B156" s="10">
        <v>47</v>
      </c>
      <c r="C156" s="10">
        <v>52</v>
      </c>
      <c r="D156" s="11">
        <v>21</v>
      </c>
      <c r="E156" s="11">
        <v>29</v>
      </c>
      <c r="F156" s="81">
        <v>10</v>
      </c>
      <c r="G156" s="81">
        <v>11</v>
      </c>
      <c r="H156" s="82">
        <v>5</v>
      </c>
      <c r="I156" s="82">
        <v>6</v>
      </c>
      <c r="J156" s="82">
        <v>7</v>
      </c>
      <c r="K156" s="82">
        <v>8</v>
      </c>
      <c r="L156" s="83">
        <v>5</v>
      </c>
      <c r="M156" s="83">
        <v>7</v>
      </c>
      <c r="N156" s="83">
        <v>9</v>
      </c>
      <c r="O156" s="83">
        <v>11</v>
      </c>
      <c r="P156" s="26"/>
      <c r="Q156" s="26"/>
      <c r="R156" s="26"/>
      <c r="S156" s="26"/>
      <c r="T156" s="26">
        <v>130</v>
      </c>
      <c r="U156" s="26">
        <v>140</v>
      </c>
      <c r="V156" s="26">
        <v>130</v>
      </c>
      <c r="W156" s="26">
        <v>140</v>
      </c>
      <c r="X156" s="26">
        <v>50</v>
      </c>
      <c r="Y156" s="26">
        <v>1800</v>
      </c>
      <c r="Z156" s="27">
        <v>1820</v>
      </c>
      <c r="AA156" s="28" t="s">
        <v>94</v>
      </c>
      <c r="AB156" s="93"/>
      <c r="AC156" s="93"/>
    </row>
    <row r="157" spans="1:29" ht="15.75" customHeight="1">
      <c r="A157" s="32" t="s">
        <v>775</v>
      </c>
      <c r="B157" s="10">
        <v>55</v>
      </c>
      <c r="C157" s="10">
        <v>60</v>
      </c>
      <c r="D157" s="11">
        <v>23</v>
      </c>
      <c r="E157" s="11">
        <v>31</v>
      </c>
      <c r="F157" s="81">
        <v>12</v>
      </c>
      <c r="G157" s="81">
        <v>13</v>
      </c>
      <c r="H157" s="82">
        <v>6</v>
      </c>
      <c r="I157" s="82">
        <v>7</v>
      </c>
      <c r="J157" s="82">
        <v>8</v>
      </c>
      <c r="K157" s="82">
        <v>9</v>
      </c>
      <c r="L157" s="83">
        <v>6</v>
      </c>
      <c r="M157" s="83">
        <v>8</v>
      </c>
      <c r="N157" s="83">
        <v>10</v>
      </c>
      <c r="O157" s="83">
        <v>12</v>
      </c>
      <c r="P157" s="26"/>
      <c r="Q157" s="26"/>
      <c r="R157" s="26"/>
      <c r="S157" s="26"/>
      <c r="T157" s="26">
        <v>150</v>
      </c>
      <c r="U157" s="26">
        <v>160</v>
      </c>
      <c r="V157" s="26">
        <v>150</v>
      </c>
      <c r="W157" s="26">
        <v>160</v>
      </c>
      <c r="X157" s="26">
        <v>60</v>
      </c>
      <c r="Y157" s="26">
        <v>2100</v>
      </c>
      <c r="Z157" s="27">
        <v>1823</v>
      </c>
      <c r="AA157" s="28"/>
      <c r="AB157" s="93"/>
      <c r="AC157" s="93"/>
    </row>
    <row r="158" spans="8:15" ht="14.25" customHeight="1">
      <c r="H158" s="85"/>
      <c r="I158" s="85"/>
      <c r="J158" s="85"/>
      <c r="K158" s="85"/>
      <c r="L158" s="86"/>
      <c r="M158" s="86"/>
      <c r="N158" s="86"/>
      <c r="O158" s="86"/>
    </row>
    <row r="159" spans="1:27" ht="15" customHeight="1">
      <c r="A159" s="20" t="s">
        <v>776</v>
      </c>
      <c r="H159" s="85"/>
      <c r="I159" s="85"/>
      <c r="J159" s="85"/>
      <c r="K159" s="85"/>
      <c r="L159" s="86"/>
      <c r="M159" s="86"/>
      <c r="N159" s="86"/>
      <c r="O159" s="86"/>
      <c r="Q159" s="6" t="s">
        <v>62</v>
      </c>
      <c r="S159" s="6" t="s">
        <v>149</v>
      </c>
      <c r="U159" s="6" t="s">
        <v>63</v>
      </c>
      <c r="W159" s="6" t="s">
        <v>77</v>
      </c>
      <c r="Z159" s="6" t="s">
        <v>16</v>
      </c>
      <c r="AA159" s="6"/>
    </row>
    <row r="160" spans="1:29" ht="15.75" customHeight="1">
      <c r="A160" s="32" t="s">
        <v>777</v>
      </c>
      <c r="B160" s="10">
        <v>3</v>
      </c>
      <c r="C160" s="10">
        <v>5</v>
      </c>
      <c r="D160" s="11">
        <v>9</v>
      </c>
      <c r="E160" s="11">
        <v>17</v>
      </c>
      <c r="F160" s="81">
        <v>1</v>
      </c>
      <c r="G160" s="81">
        <v>1</v>
      </c>
      <c r="H160" s="82"/>
      <c r="I160" s="82"/>
      <c r="J160" s="82"/>
      <c r="K160" s="82"/>
      <c r="L160" s="83"/>
      <c r="M160" s="83"/>
      <c r="N160" s="83"/>
      <c r="O160" s="83"/>
      <c r="P160" s="26">
        <v>37</v>
      </c>
      <c r="Q160" s="26">
        <v>40</v>
      </c>
      <c r="R160" s="26"/>
      <c r="S160" s="26"/>
      <c r="T160" s="26"/>
      <c r="U160" s="26"/>
      <c r="V160" s="26">
        <v>37</v>
      </c>
      <c r="W160" s="26">
        <v>40</v>
      </c>
      <c r="X160" s="26">
        <v>5</v>
      </c>
      <c r="Y160" s="26">
        <v>50</v>
      </c>
      <c r="Z160" s="27">
        <v>1828</v>
      </c>
      <c r="AA160" s="28">
        <v>194</v>
      </c>
      <c r="AB160" s="31"/>
      <c r="AC160" s="31"/>
    </row>
    <row r="161" spans="1:29" ht="15.75" customHeight="1">
      <c r="A161" s="32" t="s">
        <v>777</v>
      </c>
      <c r="B161" s="10">
        <v>7</v>
      </c>
      <c r="C161" s="10">
        <v>12</v>
      </c>
      <c r="D161" s="11">
        <v>11</v>
      </c>
      <c r="E161" s="11">
        <v>19</v>
      </c>
      <c r="F161" s="81">
        <v>2</v>
      </c>
      <c r="G161" s="81">
        <v>2</v>
      </c>
      <c r="H161" s="82">
        <v>1</v>
      </c>
      <c r="I161" s="82">
        <v>2</v>
      </c>
      <c r="J161" s="82">
        <v>3</v>
      </c>
      <c r="K161" s="82">
        <v>4</v>
      </c>
      <c r="L161" s="83"/>
      <c r="M161" s="83"/>
      <c r="N161" s="83"/>
      <c r="O161" s="83"/>
      <c r="P161" s="26">
        <v>66</v>
      </c>
      <c r="Q161" s="26">
        <v>70</v>
      </c>
      <c r="R161" s="26"/>
      <c r="S161" s="26"/>
      <c r="T161" s="26"/>
      <c r="U161" s="26"/>
      <c r="V161" s="26">
        <v>66</v>
      </c>
      <c r="W161" s="26">
        <v>70</v>
      </c>
      <c r="X161" s="26">
        <v>10</v>
      </c>
      <c r="Y161" s="26">
        <v>300</v>
      </c>
      <c r="Z161" s="27">
        <v>889</v>
      </c>
      <c r="AA161" s="28"/>
      <c r="AB161" s="31"/>
      <c r="AC161" s="31"/>
    </row>
    <row r="162" spans="1:29" ht="15.75" customHeight="1">
      <c r="A162" s="32" t="s">
        <v>777</v>
      </c>
      <c r="B162" s="10">
        <v>15</v>
      </c>
      <c r="C162" s="10">
        <v>20</v>
      </c>
      <c r="D162" s="11">
        <v>13</v>
      </c>
      <c r="E162" s="11">
        <v>21</v>
      </c>
      <c r="F162" s="81">
        <v>3</v>
      </c>
      <c r="G162" s="81">
        <v>5</v>
      </c>
      <c r="H162" s="82">
        <v>2</v>
      </c>
      <c r="I162" s="82">
        <v>3</v>
      </c>
      <c r="J162" s="82">
        <v>4</v>
      </c>
      <c r="K162" s="82">
        <v>5</v>
      </c>
      <c r="L162" s="83"/>
      <c r="M162" s="83"/>
      <c r="N162" s="83"/>
      <c r="O162" s="83"/>
      <c r="P162" s="26">
        <v>90</v>
      </c>
      <c r="Q162" s="26">
        <v>95</v>
      </c>
      <c r="R162" s="26"/>
      <c r="S162" s="26"/>
      <c r="T162" s="26"/>
      <c r="U162" s="26"/>
      <c r="V162" s="26">
        <v>90</v>
      </c>
      <c r="W162" s="26">
        <v>95</v>
      </c>
      <c r="X162" s="26">
        <v>15</v>
      </c>
      <c r="Y162" s="26">
        <v>600</v>
      </c>
      <c r="Z162" s="27">
        <v>1650</v>
      </c>
      <c r="AA162" s="28"/>
      <c r="AB162" s="31"/>
      <c r="AC162" s="31"/>
    </row>
    <row r="163" spans="1:29" ht="15.75" customHeight="1">
      <c r="A163" s="32" t="s">
        <v>777</v>
      </c>
      <c r="B163" s="10">
        <v>23</v>
      </c>
      <c r="C163" s="10">
        <v>28</v>
      </c>
      <c r="D163" s="11">
        <v>15</v>
      </c>
      <c r="E163" s="11">
        <v>23</v>
      </c>
      <c r="F163" s="81">
        <v>6</v>
      </c>
      <c r="G163" s="81">
        <v>8</v>
      </c>
      <c r="H163" s="82">
        <v>3</v>
      </c>
      <c r="I163" s="82">
        <v>4</v>
      </c>
      <c r="J163" s="82">
        <v>5</v>
      </c>
      <c r="K163" s="82">
        <v>6</v>
      </c>
      <c r="L163" s="83"/>
      <c r="M163" s="83"/>
      <c r="N163" s="83"/>
      <c r="O163" s="83"/>
      <c r="P163" s="26">
        <v>114</v>
      </c>
      <c r="Q163" s="26">
        <v>120</v>
      </c>
      <c r="R163" s="26"/>
      <c r="S163" s="26"/>
      <c r="T163" s="26"/>
      <c r="U163" s="26"/>
      <c r="V163" s="26">
        <v>114</v>
      </c>
      <c r="W163" s="26">
        <v>120</v>
      </c>
      <c r="X163" s="26">
        <v>20</v>
      </c>
      <c r="Y163" s="26">
        <v>900</v>
      </c>
      <c r="Z163" s="27">
        <v>882</v>
      </c>
      <c r="AA163" s="28" t="s">
        <v>94</v>
      </c>
      <c r="AB163" s="31"/>
      <c r="AC163" s="31"/>
    </row>
    <row r="164" spans="1:29" ht="15.75" customHeight="1">
      <c r="A164" s="32" t="s">
        <v>777</v>
      </c>
      <c r="B164" s="10">
        <v>31</v>
      </c>
      <c r="C164" s="10">
        <v>36</v>
      </c>
      <c r="D164" s="11">
        <v>17</v>
      </c>
      <c r="E164" s="11">
        <v>25</v>
      </c>
      <c r="F164" s="81">
        <v>9</v>
      </c>
      <c r="G164" s="81">
        <v>11</v>
      </c>
      <c r="H164" s="82">
        <v>4</v>
      </c>
      <c r="I164" s="82">
        <v>5</v>
      </c>
      <c r="J164" s="82">
        <v>6</v>
      </c>
      <c r="K164" s="82">
        <v>7</v>
      </c>
      <c r="L164" s="83"/>
      <c r="M164" s="83"/>
      <c r="N164" s="83"/>
      <c r="O164" s="83"/>
      <c r="P164" s="26">
        <v>138</v>
      </c>
      <c r="Q164" s="26">
        <v>145</v>
      </c>
      <c r="R164" s="26"/>
      <c r="S164" s="26"/>
      <c r="T164" s="26"/>
      <c r="U164" s="26"/>
      <c r="V164" s="26">
        <v>138</v>
      </c>
      <c r="W164" s="26">
        <v>145</v>
      </c>
      <c r="X164" s="26">
        <v>30</v>
      </c>
      <c r="Y164" s="26">
        <v>1200</v>
      </c>
      <c r="Z164" s="27">
        <v>1826</v>
      </c>
      <c r="AA164" s="33">
        <f>'uID''s'!G369</f>
        <v>2171</v>
      </c>
      <c r="AB164" s="31"/>
      <c r="AC164" s="31"/>
    </row>
    <row r="165" spans="1:29" ht="15.75" customHeight="1">
      <c r="A165" s="32" t="s">
        <v>777</v>
      </c>
      <c r="B165" s="10">
        <v>39</v>
      </c>
      <c r="C165" s="10">
        <v>44</v>
      </c>
      <c r="D165" s="11">
        <v>19</v>
      </c>
      <c r="E165" s="11">
        <v>27</v>
      </c>
      <c r="F165" s="81">
        <v>12</v>
      </c>
      <c r="G165" s="81">
        <v>14</v>
      </c>
      <c r="H165" s="82">
        <v>5</v>
      </c>
      <c r="I165" s="82">
        <v>6</v>
      </c>
      <c r="J165" s="82">
        <v>7</v>
      </c>
      <c r="K165" s="82">
        <v>8</v>
      </c>
      <c r="L165" s="83"/>
      <c r="M165" s="83"/>
      <c r="N165" s="83"/>
      <c r="O165" s="83"/>
      <c r="P165" s="26">
        <v>162</v>
      </c>
      <c r="Q165" s="26">
        <v>170</v>
      </c>
      <c r="R165" s="26"/>
      <c r="S165" s="26"/>
      <c r="T165" s="26"/>
      <c r="U165" s="26"/>
      <c r="V165" s="26">
        <v>162</v>
      </c>
      <c r="W165" s="26">
        <v>170</v>
      </c>
      <c r="X165" s="26">
        <v>40</v>
      </c>
      <c r="Y165" s="26">
        <v>1500</v>
      </c>
      <c r="Z165" s="27">
        <v>1825</v>
      </c>
      <c r="AA165" s="28"/>
      <c r="AB165" s="31"/>
      <c r="AC165" s="31"/>
    </row>
    <row r="166" spans="1:29" ht="15.75" customHeight="1">
      <c r="A166" s="32" t="s">
        <v>777</v>
      </c>
      <c r="B166" s="10">
        <v>47</v>
      </c>
      <c r="C166" s="10">
        <v>52</v>
      </c>
      <c r="D166" s="11">
        <v>21</v>
      </c>
      <c r="E166" s="11">
        <v>29</v>
      </c>
      <c r="F166" s="81">
        <v>15</v>
      </c>
      <c r="G166" s="81">
        <v>17</v>
      </c>
      <c r="H166" s="82">
        <v>6</v>
      </c>
      <c r="I166" s="82">
        <v>7</v>
      </c>
      <c r="J166" s="82">
        <v>8</v>
      </c>
      <c r="K166" s="82">
        <v>9</v>
      </c>
      <c r="L166" s="83"/>
      <c r="M166" s="83"/>
      <c r="N166" s="83"/>
      <c r="O166" s="83"/>
      <c r="P166" s="26">
        <v>186</v>
      </c>
      <c r="Q166" s="26">
        <v>195</v>
      </c>
      <c r="R166" s="26"/>
      <c r="S166" s="26"/>
      <c r="T166" s="26"/>
      <c r="U166" s="26"/>
      <c r="V166" s="26">
        <v>186</v>
      </c>
      <c r="W166" s="26">
        <v>195</v>
      </c>
      <c r="X166" s="26">
        <v>50</v>
      </c>
      <c r="Y166" s="26">
        <v>1800</v>
      </c>
      <c r="Z166" s="27">
        <v>1827</v>
      </c>
      <c r="AA166" s="28" t="s">
        <v>94</v>
      </c>
      <c r="AB166" s="31"/>
      <c r="AC166" s="31"/>
    </row>
    <row r="167" spans="1:29" ht="15.75" customHeight="1">
      <c r="A167" s="32" t="s">
        <v>777</v>
      </c>
      <c r="B167" s="10">
        <v>55</v>
      </c>
      <c r="C167" s="10">
        <v>60</v>
      </c>
      <c r="D167" s="11">
        <v>23</v>
      </c>
      <c r="E167" s="11">
        <v>31</v>
      </c>
      <c r="F167" s="81">
        <v>18</v>
      </c>
      <c r="G167" s="81">
        <v>20</v>
      </c>
      <c r="H167" s="82">
        <v>7</v>
      </c>
      <c r="I167" s="82">
        <v>8</v>
      </c>
      <c r="J167" s="82">
        <v>9</v>
      </c>
      <c r="K167" s="82">
        <v>10</v>
      </c>
      <c r="L167" s="83"/>
      <c r="M167" s="83"/>
      <c r="N167" s="83"/>
      <c r="O167" s="83"/>
      <c r="P167" s="26">
        <v>210</v>
      </c>
      <c r="Q167" s="26">
        <v>220</v>
      </c>
      <c r="R167" s="26"/>
      <c r="S167" s="26"/>
      <c r="T167" s="26"/>
      <c r="U167" s="26"/>
      <c r="V167" s="26">
        <v>210</v>
      </c>
      <c r="W167" s="26">
        <v>220</v>
      </c>
      <c r="X167" s="26">
        <v>60</v>
      </c>
      <c r="Y167" s="26">
        <v>2100</v>
      </c>
      <c r="Z167" s="27">
        <v>1280</v>
      </c>
      <c r="AA167" s="28"/>
      <c r="AB167" s="31"/>
      <c r="AC167" s="31"/>
    </row>
    <row r="168" spans="8:15" ht="14.25" customHeight="1">
      <c r="H168" s="85"/>
      <c r="I168" s="85"/>
      <c r="J168" s="85"/>
      <c r="K168" s="85"/>
      <c r="L168" s="86"/>
      <c r="M168" s="86"/>
      <c r="N168" s="86"/>
      <c r="O168" s="86"/>
    </row>
    <row r="169" spans="1:27" ht="15" customHeight="1">
      <c r="A169" s="20" t="s">
        <v>778</v>
      </c>
      <c r="H169" s="85"/>
      <c r="I169" s="85"/>
      <c r="J169" s="85"/>
      <c r="K169" s="85"/>
      <c r="L169" s="86"/>
      <c r="M169" s="86"/>
      <c r="N169" s="86"/>
      <c r="O169" s="86"/>
      <c r="Q169" s="6" t="s">
        <v>62</v>
      </c>
      <c r="S169" s="6" t="s">
        <v>149</v>
      </c>
      <c r="U169" s="6" t="s">
        <v>63</v>
      </c>
      <c r="W169" s="6" t="s">
        <v>77</v>
      </c>
      <c r="Z169" s="6" t="s">
        <v>16</v>
      </c>
      <c r="AA169" s="6"/>
    </row>
    <row r="170" spans="1:29" ht="15.75" customHeight="1">
      <c r="A170" s="32" t="s">
        <v>779</v>
      </c>
      <c r="B170" s="10">
        <v>3</v>
      </c>
      <c r="C170" s="10">
        <v>4</v>
      </c>
      <c r="D170" s="11">
        <v>9</v>
      </c>
      <c r="E170" s="11">
        <v>17</v>
      </c>
      <c r="F170" s="81">
        <v>1</v>
      </c>
      <c r="G170" s="81">
        <v>1</v>
      </c>
      <c r="H170" s="82"/>
      <c r="I170" s="82"/>
      <c r="J170" s="82"/>
      <c r="K170" s="82"/>
      <c r="L170" s="83"/>
      <c r="M170" s="83"/>
      <c r="N170" s="83"/>
      <c r="O170" s="83"/>
      <c r="P170" s="26">
        <v>32</v>
      </c>
      <c r="Q170" s="26">
        <v>35</v>
      </c>
      <c r="R170" s="26"/>
      <c r="S170" s="26"/>
      <c r="T170" s="26">
        <v>30</v>
      </c>
      <c r="U170" s="26">
        <v>35</v>
      </c>
      <c r="V170" s="26"/>
      <c r="W170" s="26"/>
      <c r="X170" s="26">
        <v>5</v>
      </c>
      <c r="Y170" s="26">
        <v>50</v>
      </c>
      <c r="Z170" s="27">
        <v>890</v>
      </c>
      <c r="AA170" s="28">
        <v>194</v>
      </c>
      <c r="AB170" s="31"/>
      <c r="AC170" s="31"/>
    </row>
    <row r="171" spans="1:29" ht="15.75" customHeight="1">
      <c r="A171" s="32" t="s">
        <v>779</v>
      </c>
      <c r="B171" s="10">
        <v>7</v>
      </c>
      <c r="C171" s="10">
        <v>12</v>
      </c>
      <c r="D171" s="11">
        <v>11</v>
      </c>
      <c r="E171" s="11">
        <v>19</v>
      </c>
      <c r="F171" s="81">
        <v>2</v>
      </c>
      <c r="G171" s="81">
        <v>2</v>
      </c>
      <c r="H171" s="82"/>
      <c r="I171" s="82"/>
      <c r="J171" s="82"/>
      <c r="K171" s="82"/>
      <c r="L171" s="83"/>
      <c r="M171" s="83"/>
      <c r="N171" s="83"/>
      <c r="O171" s="83"/>
      <c r="P171" s="26">
        <v>41</v>
      </c>
      <c r="Q171" s="26">
        <v>45</v>
      </c>
      <c r="R171" s="26"/>
      <c r="S171" s="26"/>
      <c r="T171" s="26">
        <v>40</v>
      </c>
      <c r="U171" s="26">
        <v>45</v>
      </c>
      <c r="V171" s="26"/>
      <c r="W171" s="26"/>
      <c r="X171" s="26">
        <v>10</v>
      </c>
      <c r="Y171" s="26">
        <v>300</v>
      </c>
      <c r="Z171" s="27">
        <v>1799</v>
      </c>
      <c r="AA171" s="28"/>
      <c r="AB171" s="31"/>
      <c r="AC171" s="31"/>
    </row>
    <row r="172" spans="1:29" ht="15.75" customHeight="1">
      <c r="A172" s="32" t="s">
        <v>779</v>
      </c>
      <c r="B172" s="10">
        <v>15</v>
      </c>
      <c r="C172" s="10">
        <v>20</v>
      </c>
      <c r="D172" s="11">
        <v>13</v>
      </c>
      <c r="E172" s="11">
        <v>21</v>
      </c>
      <c r="F172" s="81">
        <v>3</v>
      </c>
      <c r="G172" s="81">
        <v>4</v>
      </c>
      <c r="H172" s="82">
        <v>1</v>
      </c>
      <c r="I172" s="82">
        <v>2</v>
      </c>
      <c r="J172" s="82">
        <v>3</v>
      </c>
      <c r="K172" s="82">
        <v>4</v>
      </c>
      <c r="L172" s="83"/>
      <c r="M172" s="83"/>
      <c r="N172" s="83"/>
      <c r="O172" s="83"/>
      <c r="P172" s="26">
        <v>60</v>
      </c>
      <c r="Q172" s="26">
        <v>65</v>
      </c>
      <c r="R172" s="26"/>
      <c r="S172" s="26"/>
      <c r="T172" s="26">
        <v>55</v>
      </c>
      <c r="U172" s="26">
        <v>60</v>
      </c>
      <c r="V172" s="26"/>
      <c r="W172" s="26"/>
      <c r="X172" s="26">
        <v>15</v>
      </c>
      <c r="Y172" s="26">
        <v>600</v>
      </c>
      <c r="Z172" s="27">
        <v>1829</v>
      </c>
      <c r="AA172" s="28"/>
      <c r="AB172" s="31"/>
      <c r="AC172" s="31"/>
    </row>
    <row r="173" spans="1:29" ht="15.75" customHeight="1">
      <c r="A173" s="32" t="s">
        <v>779</v>
      </c>
      <c r="B173" s="10">
        <v>23</v>
      </c>
      <c r="C173" s="10">
        <v>28</v>
      </c>
      <c r="D173" s="11">
        <v>15</v>
      </c>
      <c r="E173" s="11">
        <v>23</v>
      </c>
      <c r="F173" s="81">
        <v>5</v>
      </c>
      <c r="G173" s="81">
        <v>6</v>
      </c>
      <c r="H173" s="82">
        <v>2</v>
      </c>
      <c r="I173" s="82">
        <v>3</v>
      </c>
      <c r="J173" s="82">
        <v>4</v>
      </c>
      <c r="K173" s="82">
        <v>5</v>
      </c>
      <c r="L173" s="83"/>
      <c r="M173" s="83"/>
      <c r="N173" s="83"/>
      <c r="O173" s="83"/>
      <c r="P173" s="26">
        <v>84</v>
      </c>
      <c r="Q173" s="26">
        <v>90</v>
      </c>
      <c r="R173" s="26"/>
      <c r="S173" s="26"/>
      <c r="T173" s="26">
        <v>70</v>
      </c>
      <c r="U173" s="26">
        <v>80</v>
      </c>
      <c r="V173" s="26"/>
      <c r="W173" s="26"/>
      <c r="X173" s="26">
        <v>20</v>
      </c>
      <c r="Y173" s="26">
        <v>900</v>
      </c>
      <c r="Z173" s="27">
        <v>1674</v>
      </c>
      <c r="AA173" s="28" t="s">
        <v>94</v>
      </c>
      <c r="AB173" s="31"/>
      <c r="AC173" s="31"/>
    </row>
    <row r="174" spans="1:29" ht="15.75" customHeight="1">
      <c r="A174" s="32" t="s">
        <v>779</v>
      </c>
      <c r="B174" s="10">
        <v>31</v>
      </c>
      <c r="C174" s="10">
        <v>36</v>
      </c>
      <c r="D174" s="11">
        <v>17</v>
      </c>
      <c r="E174" s="11">
        <v>25</v>
      </c>
      <c r="F174" s="81">
        <v>7</v>
      </c>
      <c r="G174" s="81">
        <v>8</v>
      </c>
      <c r="H174" s="82">
        <v>3</v>
      </c>
      <c r="I174" s="82">
        <v>4</v>
      </c>
      <c r="J174" s="82">
        <v>5</v>
      </c>
      <c r="K174" s="82">
        <v>6</v>
      </c>
      <c r="L174" s="83"/>
      <c r="M174" s="83"/>
      <c r="N174" s="83"/>
      <c r="O174" s="83"/>
      <c r="P174" s="26">
        <v>108</v>
      </c>
      <c r="Q174" s="26">
        <v>115</v>
      </c>
      <c r="R174" s="26"/>
      <c r="S174" s="26"/>
      <c r="T174" s="26">
        <v>90</v>
      </c>
      <c r="U174" s="26">
        <v>100</v>
      </c>
      <c r="V174" s="26"/>
      <c r="W174" s="26"/>
      <c r="X174" s="26">
        <v>30</v>
      </c>
      <c r="Y174" s="26">
        <v>1200</v>
      </c>
      <c r="Z174" s="27">
        <v>1830</v>
      </c>
      <c r="AA174" s="28"/>
      <c r="AB174" s="31"/>
      <c r="AC174" s="31"/>
    </row>
    <row r="175" spans="1:29" ht="15.75" customHeight="1">
      <c r="A175" s="32" t="s">
        <v>779</v>
      </c>
      <c r="B175" s="10">
        <v>39</v>
      </c>
      <c r="C175" s="10">
        <v>44</v>
      </c>
      <c r="D175" s="11">
        <v>19</v>
      </c>
      <c r="E175" s="11">
        <v>27</v>
      </c>
      <c r="F175" s="81">
        <v>9</v>
      </c>
      <c r="G175" s="81">
        <v>10</v>
      </c>
      <c r="H175" s="82">
        <v>4</v>
      </c>
      <c r="I175" s="82">
        <v>5</v>
      </c>
      <c r="J175" s="82">
        <v>6</v>
      </c>
      <c r="K175" s="82">
        <v>7</v>
      </c>
      <c r="L175" s="83"/>
      <c r="M175" s="83"/>
      <c r="N175" s="83"/>
      <c r="O175" s="83"/>
      <c r="P175" s="26">
        <v>132</v>
      </c>
      <c r="Q175" s="26">
        <v>140</v>
      </c>
      <c r="R175" s="26"/>
      <c r="S175" s="26"/>
      <c r="T175" s="26">
        <v>110</v>
      </c>
      <c r="U175" s="26">
        <v>120</v>
      </c>
      <c r="V175" s="26"/>
      <c r="W175" s="26"/>
      <c r="X175" s="26">
        <v>40</v>
      </c>
      <c r="Y175" s="26">
        <v>1500</v>
      </c>
      <c r="Z175" s="27">
        <v>1832</v>
      </c>
      <c r="AA175" s="28"/>
      <c r="AB175" s="31"/>
      <c r="AC175" s="31"/>
    </row>
    <row r="176" spans="1:29" ht="15.75" customHeight="1">
      <c r="A176" s="32" t="s">
        <v>779</v>
      </c>
      <c r="B176" s="10">
        <v>47</v>
      </c>
      <c r="C176" s="10">
        <v>52</v>
      </c>
      <c r="D176" s="11">
        <v>21</v>
      </c>
      <c r="E176" s="11">
        <v>29</v>
      </c>
      <c r="F176" s="81">
        <v>11</v>
      </c>
      <c r="G176" s="81">
        <v>12</v>
      </c>
      <c r="H176" s="82">
        <v>5</v>
      </c>
      <c r="I176" s="82">
        <v>6</v>
      </c>
      <c r="J176" s="82">
        <v>7</v>
      </c>
      <c r="K176" s="82">
        <v>8</v>
      </c>
      <c r="L176" s="83"/>
      <c r="M176" s="83"/>
      <c r="N176" s="83"/>
      <c r="O176" s="83"/>
      <c r="P176" s="26">
        <v>156</v>
      </c>
      <c r="Q176" s="26">
        <v>165</v>
      </c>
      <c r="R176" s="26"/>
      <c r="S176" s="26"/>
      <c r="T176" s="26">
        <v>130</v>
      </c>
      <c r="U176" s="26">
        <v>140</v>
      </c>
      <c r="V176" s="26"/>
      <c r="W176" s="26"/>
      <c r="X176" s="26">
        <v>50</v>
      </c>
      <c r="Y176" s="26">
        <v>1800</v>
      </c>
      <c r="Z176" s="27">
        <v>1833</v>
      </c>
      <c r="AA176" s="28" t="s">
        <v>94</v>
      </c>
      <c r="AB176" s="31"/>
      <c r="AC176" s="31"/>
    </row>
    <row r="177" spans="1:29" ht="15.75" customHeight="1">
      <c r="A177" s="32" t="s">
        <v>779</v>
      </c>
      <c r="B177" s="10">
        <v>55</v>
      </c>
      <c r="C177" s="10">
        <v>60</v>
      </c>
      <c r="D177" s="11">
        <v>23</v>
      </c>
      <c r="E177" s="11">
        <v>31</v>
      </c>
      <c r="F177" s="81">
        <v>13</v>
      </c>
      <c r="G177" s="81">
        <v>13</v>
      </c>
      <c r="H177" s="82">
        <v>6</v>
      </c>
      <c r="I177" s="82">
        <v>7</v>
      </c>
      <c r="J177" s="82">
        <v>8</v>
      </c>
      <c r="K177" s="82">
        <v>9</v>
      </c>
      <c r="L177" s="83"/>
      <c r="M177" s="83"/>
      <c r="N177" s="83"/>
      <c r="O177" s="83"/>
      <c r="P177" s="26">
        <v>180</v>
      </c>
      <c r="Q177" s="26">
        <v>190</v>
      </c>
      <c r="R177" s="26"/>
      <c r="S177" s="26"/>
      <c r="T177" s="26">
        <v>150</v>
      </c>
      <c r="U177" s="26">
        <v>160</v>
      </c>
      <c r="V177" s="26"/>
      <c r="W177" s="26"/>
      <c r="X177" s="26">
        <v>60</v>
      </c>
      <c r="Y177" s="26">
        <v>2100</v>
      </c>
      <c r="Z177" s="27">
        <v>1831</v>
      </c>
      <c r="AA177" s="33">
        <f>'uID''s'!G360</f>
        <v>2162</v>
      </c>
      <c r="AB177" s="31"/>
      <c r="AC177" s="31"/>
    </row>
    <row r="178" spans="8:15" ht="14.25" customHeight="1">
      <c r="H178" s="85"/>
      <c r="I178" s="85"/>
      <c r="J178" s="85"/>
      <c r="K178" s="85"/>
      <c r="L178" s="86"/>
      <c r="M178" s="86"/>
      <c r="N178" s="86"/>
      <c r="O178" s="86"/>
    </row>
    <row r="179" spans="1:27" ht="15" customHeight="1">
      <c r="A179" s="20" t="s">
        <v>780</v>
      </c>
      <c r="H179" s="85"/>
      <c r="I179" s="85"/>
      <c r="J179" s="85"/>
      <c r="K179" s="85"/>
      <c r="L179" s="86"/>
      <c r="M179" s="86"/>
      <c r="N179" s="86"/>
      <c r="O179" s="86"/>
      <c r="Q179" s="6" t="s">
        <v>62</v>
      </c>
      <c r="S179" s="6" t="s">
        <v>149</v>
      </c>
      <c r="U179" s="6" t="s">
        <v>63</v>
      </c>
      <c r="W179" s="6" t="s">
        <v>77</v>
      </c>
      <c r="Z179" s="6" t="s">
        <v>16</v>
      </c>
      <c r="AA179" s="6"/>
    </row>
    <row r="180" spans="1:27" ht="15.75" customHeight="1">
      <c r="A180" s="25" t="s">
        <v>781</v>
      </c>
      <c r="B180" s="10">
        <v>3</v>
      </c>
      <c r="C180" s="10">
        <v>4</v>
      </c>
      <c r="D180" s="11">
        <v>9</v>
      </c>
      <c r="E180" s="11">
        <v>17</v>
      </c>
      <c r="F180" s="81">
        <v>1</v>
      </c>
      <c r="G180" s="81">
        <v>1</v>
      </c>
      <c r="H180" s="82"/>
      <c r="I180" s="82"/>
      <c r="J180" s="82"/>
      <c r="K180" s="82"/>
      <c r="L180" s="83"/>
      <c r="M180" s="83"/>
      <c r="N180" s="83"/>
      <c r="O180" s="83">
        <v>1</v>
      </c>
      <c r="P180" s="26">
        <v>30</v>
      </c>
      <c r="Q180" s="26">
        <v>35</v>
      </c>
      <c r="R180" s="26"/>
      <c r="S180" s="26"/>
      <c r="T180" s="26">
        <v>30</v>
      </c>
      <c r="U180" s="26">
        <v>35</v>
      </c>
      <c r="V180" s="26"/>
      <c r="W180" s="26"/>
      <c r="X180" s="26">
        <v>5</v>
      </c>
      <c r="Y180" s="26">
        <v>50</v>
      </c>
      <c r="Z180" s="27">
        <v>735</v>
      </c>
      <c r="AA180" s="28">
        <v>194</v>
      </c>
    </row>
    <row r="181" spans="1:28" ht="15.75" customHeight="1">
      <c r="A181" s="25" t="s">
        <v>782</v>
      </c>
      <c r="B181" s="10">
        <v>7</v>
      </c>
      <c r="C181" s="10">
        <v>12</v>
      </c>
      <c r="D181" s="11">
        <v>11</v>
      </c>
      <c r="E181" s="11">
        <v>19</v>
      </c>
      <c r="F181" s="81">
        <v>2</v>
      </c>
      <c r="G181" s="81">
        <v>2</v>
      </c>
      <c r="H181" s="82"/>
      <c r="I181" s="82"/>
      <c r="J181" s="82"/>
      <c r="K181" s="82"/>
      <c r="L181" s="83"/>
      <c r="M181" s="83"/>
      <c r="N181" s="83">
        <v>1</v>
      </c>
      <c r="O181" s="83">
        <v>2</v>
      </c>
      <c r="P181" s="26">
        <v>40</v>
      </c>
      <c r="Q181" s="26">
        <v>45</v>
      </c>
      <c r="R181" s="26"/>
      <c r="S181" s="26"/>
      <c r="T181" s="26">
        <v>46</v>
      </c>
      <c r="U181" s="26">
        <v>50</v>
      </c>
      <c r="V181" s="26"/>
      <c r="W181" s="26"/>
      <c r="X181" s="26">
        <v>10</v>
      </c>
      <c r="Y181" s="26">
        <v>300</v>
      </c>
      <c r="Z181" s="27">
        <v>1912</v>
      </c>
      <c r="AA181" s="28"/>
      <c r="AB181" s="93" t="s">
        <v>783</v>
      </c>
    </row>
    <row r="182" spans="1:28" ht="15.75" customHeight="1">
      <c r="A182" s="25" t="s">
        <v>784</v>
      </c>
      <c r="B182" s="10">
        <v>15</v>
      </c>
      <c r="C182" s="10">
        <v>20</v>
      </c>
      <c r="D182" s="11">
        <v>13</v>
      </c>
      <c r="E182" s="11">
        <v>21</v>
      </c>
      <c r="F182" s="81">
        <v>3</v>
      </c>
      <c r="G182" s="81">
        <v>4</v>
      </c>
      <c r="H182" s="82">
        <v>1</v>
      </c>
      <c r="I182" s="82">
        <v>2</v>
      </c>
      <c r="J182" s="82">
        <v>3</v>
      </c>
      <c r="K182" s="82">
        <v>4</v>
      </c>
      <c r="L182" s="83"/>
      <c r="M182" s="83">
        <v>1</v>
      </c>
      <c r="N182" s="83">
        <v>2</v>
      </c>
      <c r="O182" s="83">
        <v>3</v>
      </c>
      <c r="P182" s="26">
        <v>55</v>
      </c>
      <c r="Q182" s="26">
        <v>60</v>
      </c>
      <c r="R182" s="26"/>
      <c r="S182" s="26"/>
      <c r="T182" s="26">
        <v>70</v>
      </c>
      <c r="U182" s="26">
        <v>75</v>
      </c>
      <c r="V182" s="26"/>
      <c r="W182" s="26"/>
      <c r="X182" s="26">
        <v>15</v>
      </c>
      <c r="Y182" s="26">
        <v>600</v>
      </c>
      <c r="Z182" s="27">
        <v>521</v>
      </c>
      <c r="AA182" s="28"/>
      <c r="AB182" s="93" t="s">
        <v>785</v>
      </c>
    </row>
    <row r="183" spans="1:28" ht="15.75" customHeight="1">
      <c r="A183" s="25" t="s">
        <v>786</v>
      </c>
      <c r="B183" s="10">
        <v>23</v>
      </c>
      <c r="C183" s="10">
        <v>28</v>
      </c>
      <c r="D183" s="11">
        <v>15</v>
      </c>
      <c r="E183" s="11">
        <v>23</v>
      </c>
      <c r="F183" s="81">
        <v>5</v>
      </c>
      <c r="G183" s="81">
        <v>6</v>
      </c>
      <c r="H183" s="82">
        <v>2</v>
      </c>
      <c r="I183" s="82">
        <v>3</v>
      </c>
      <c r="J183" s="82">
        <v>4</v>
      </c>
      <c r="K183" s="82">
        <v>5</v>
      </c>
      <c r="L183" s="83"/>
      <c r="M183" s="83">
        <v>1</v>
      </c>
      <c r="N183" s="83">
        <v>2</v>
      </c>
      <c r="O183" s="83">
        <v>4</v>
      </c>
      <c r="P183" s="26">
        <v>74</v>
      </c>
      <c r="Q183" s="26">
        <v>80</v>
      </c>
      <c r="R183" s="26"/>
      <c r="S183" s="26"/>
      <c r="T183" s="26">
        <v>94</v>
      </c>
      <c r="U183" s="26">
        <v>100</v>
      </c>
      <c r="V183" s="26"/>
      <c r="W183" s="26"/>
      <c r="X183" s="26">
        <v>20</v>
      </c>
      <c r="Y183" s="26">
        <v>900</v>
      </c>
      <c r="Z183" s="27">
        <v>30</v>
      </c>
      <c r="AA183" s="28" t="s">
        <v>94</v>
      </c>
      <c r="AB183" s="93" t="s">
        <v>787</v>
      </c>
    </row>
    <row r="184" spans="1:28" ht="15.75" customHeight="1">
      <c r="A184" s="25" t="s">
        <v>788</v>
      </c>
      <c r="B184" s="10">
        <v>31</v>
      </c>
      <c r="C184" s="10">
        <v>36</v>
      </c>
      <c r="D184" s="11">
        <v>17</v>
      </c>
      <c r="E184" s="11">
        <v>25</v>
      </c>
      <c r="F184" s="81">
        <v>7</v>
      </c>
      <c r="G184" s="81">
        <v>8</v>
      </c>
      <c r="H184" s="82">
        <v>3</v>
      </c>
      <c r="I184" s="82">
        <v>4</v>
      </c>
      <c r="J184" s="82">
        <v>5</v>
      </c>
      <c r="K184" s="82">
        <v>6</v>
      </c>
      <c r="L184" s="83">
        <v>1</v>
      </c>
      <c r="M184" s="83">
        <v>1</v>
      </c>
      <c r="N184" s="83">
        <v>2</v>
      </c>
      <c r="O184" s="83">
        <v>4</v>
      </c>
      <c r="P184" s="26">
        <v>98</v>
      </c>
      <c r="Q184" s="26">
        <v>105</v>
      </c>
      <c r="R184" s="26"/>
      <c r="S184" s="26"/>
      <c r="T184" s="26">
        <v>118</v>
      </c>
      <c r="U184" s="26">
        <v>125</v>
      </c>
      <c r="V184" s="26"/>
      <c r="W184" s="26"/>
      <c r="X184" s="26">
        <v>30</v>
      </c>
      <c r="Y184" s="26">
        <v>1200</v>
      </c>
      <c r="Z184" s="27">
        <v>1913</v>
      </c>
      <c r="AA184" s="28"/>
      <c r="AB184" s="93" t="s">
        <v>789</v>
      </c>
    </row>
    <row r="185" spans="1:28" ht="15.75" customHeight="1">
      <c r="A185" s="25" t="s">
        <v>790</v>
      </c>
      <c r="B185" s="10">
        <v>39</v>
      </c>
      <c r="C185" s="10">
        <v>44</v>
      </c>
      <c r="D185" s="11">
        <v>19</v>
      </c>
      <c r="E185" s="11">
        <v>27</v>
      </c>
      <c r="F185" s="81">
        <v>9</v>
      </c>
      <c r="G185" s="81">
        <v>10</v>
      </c>
      <c r="H185" s="82">
        <v>4</v>
      </c>
      <c r="I185" s="82">
        <v>5</v>
      </c>
      <c r="J185" s="82">
        <v>6</v>
      </c>
      <c r="K185" s="82">
        <v>7</v>
      </c>
      <c r="L185" s="83">
        <v>1</v>
      </c>
      <c r="M185" s="83">
        <v>1</v>
      </c>
      <c r="N185" s="83">
        <v>3</v>
      </c>
      <c r="O185" s="83">
        <v>4</v>
      </c>
      <c r="P185" s="26">
        <v>122</v>
      </c>
      <c r="Q185" s="26">
        <v>130</v>
      </c>
      <c r="R185" s="26"/>
      <c r="S185" s="26"/>
      <c r="T185" s="26">
        <v>142</v>
      </c>
      <c r="U185" s="26">
        <v>150</v>
      </c>
      <c r="V185" s="26"/>
      <c r="W185" s="26"/>
      <c r="X185" s="26">
        <v>40</v>
      </c>
      <c r="Y185" s="26">
        <v>1500</v>
      </c>
      <c r="Z185" s="27">
        <v>1202</v>
      </c>
      <c r="AA185" s="28"/>
      <c r="AB185" s="93" t="s">
        <v>791</v>
      </c>
    </row>
    <row r="186" spans="1:28" ht="15.75" customHeight="1">
      <c r="A186" s="25" t="s">
        <v>792</v>
      </c>
      <c r="B186" s="10">
        <v>47</v>
      </c>
      <c r="C186" s="10">
        <v>52</v>
      </c>
      <c r="D186" s="11">
        <v>21</v>
      </c>
      <c r="E186" s="11">
        <v>29</v>
      </c>
      <c r="F186" s="81">
        <v>11</v>
      </c>
      <c r="G186" s="81">
        <v>12</v>
      </c>
      <c r="H186" s="82">
        <v>5</v>
      </c>
      <c r="I186" s="82">
        <v>6</v>
      </c>
      <c r="J186" s="82">
        <v>7</v>
      </c>
      <c r="K186" s="82">
        <v>8</v>
      </c>
      <c r="L186" s="83">
        <v>1</v>
      </c>
      <c r="M186" s="83">
        <v>2</v>
      </c>
      <c r="N186" s="83">
        <v>3</v>
      </c>
      <c r="O186" s="83">
        <v>4</v>
      </c>
      <c r="P186" s="26">
        <v>146</v>
      </c>
      <c r="Q186" s="26">
        <v>155</v>
      </c>
      <c r="R186" s="26"/>
      <c r="S186" s="26"/>
      <c r="T186" s="26">
        <v>166</v>
      </c>
      <c r="U186" s="26">
        <v>175</v>
      </c>
      <c r="V186" s="26"/>
      <c r="W186" s="26"/>
      <c r="X186" s="26">
        <v>50</v>
      </c>
      <c r="Y186" s="26">
        <v>1800</v>
      </c>
      <c r="Z186" s="27">
        <v>1943</v>
      </c>
      <c r="AA186" s="28">
        <f>'uID''s'!G269</f>
        <v>2071</v>
      </c>
      <c r="AB186" s="93" t="s">
        <v>793</v>
      </c>
    </row>
    <row r="187" spans="1:28" ht="15.75" customHeight="1">
      <c r="A187" s="25" t="s">
        <v>794</v>
      </c>
      <c r="B187" s="10">
        <v>55</v>
      </c>
      <c r="C187" s="10">
        <v>60</v>
      </c>
      <c r="D187" s="11">
        <v>23</v>
      </c>
      <c r="E187" s="11">
        <v>31</v>
      </c>
      <c r="F187" s="81">
        <v>13</v>
      </c>
      <c r="G187" s="81">
        <v>13</v>
      </c>
      <c r="H187" s="82">
        <v>6</v>
      </c>
      <c r="I187" s="82">
        <v>7</v>
      </c>
      <c r="J187" s="82">
        <v>8</v>
      </c>
      <c r="K187" s="82">
        <v>9</v>
      </c>
      <c r="L187" s="83">
        <v>2</v>
      </c>
      <c r="M187" s="83">
        <v>3</v>
      </c>
      <c r="N187" s="83">
        <v>4</v>
      </c>
      <c r="O187" s="83">
        <v>5</v>
      </c>
      <c r="P187" s="26">
        <v>170</v>
      </c>
      <c r="Q187" s="26">
        <v>180</v>
      </c>
      <c r="R187" s="26"/>
      <c r="S187" s="26"/>
      <c r="T187" s="26">
        <v>190</v>
      </c>
      <c r="U187" s="26">
        <v>200</v>
      </c>
      <c r="V187" s="26"/>
      <c r="W187" s="26"/>
      <c r="X187" s="26">
        <v>60</v>
      </c>
      <c r="Y187" s="26">
        <v>2100</v>
      </c>
      <c r="Z187" s="27">
        <v>1869</v>
      </c>
      <c r="AA187" s="33">
        <f>'uID''s'!G356</f>
        <v>2158</v>
      </c>
      <c r="AB187" s="93" t="s">
        <v>795</v>
      </c>
    </row>
    <row r="188" spans="1:28" ht="14.25" customHeight="1">
      <c r="A188" s="2"/>
      <c r="E188" s="2"/>
      <c r="F188" s="90"/>
      <c r="G188" s="90"/>
      <c r="H188" s="2"/>
      <c r="I188" s="2"/>
      <c r="J188" s="2"/>
      <c r="K188" s="2"/>
      <c r="L188" s="84"/>
      <c r="M188" s="84"/>
      <c r="N188" s="84"/>
      <c r="O188" s="8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93"/>
    </row>
    <row r="189" spans="1:28" ht="14.25" customHeight="1">
      <c r="A189" s="20" t="s">
        <v>796</v>
      </c>
      <c r="E189" s="2"/>
      <c r="F189" s="90"/>
      <c r="G189" s="90"/>
      <c r="H189" s="2"/>
      <c r="I189" s="2"/>
      <c r="J189" s="2"/>
      <c r="K189" s="2"/>
      <c r="L189" s="84"/>
      <c r="M189" s="84"/>
      <c r="N189" s="84"/>
      <c r="O189" s="8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93"/>
    </row>
    <row r="190" spans="1:28" ht="15.75" customHeight="1">
      <c r="A190" s="25" t="s">
        <v>797</v>
      </c>
      <c r="B190" s="10">
        <v>1</v>
      </c>
      <c r="C190" s="10">
        <v>1</v>
      </c>
      <c r="D190" s="11">
        <v>6</v>
      </c>
      <c r="E190" s="11">
        <v>12</v>
      </c>
      <c r="F190" s="81"/>
      <c r="G190" s="81"/>
      <c r="H190" s="94"/>
      <c r="I190" s="94"/>
      <c r="J190" s="94"/>
      <c r="K190" s="94"/>
      <c r="L190" s="58"/>
      <c r="M190" s="58"/>
      <c r="N190" s="58"/>
      <c r="O190" s="58"/>
      <c r="P190" s="26">
        <v>17</v>
      </c>
      <c r="Q190" s="26">
        <v>20</v>
      </c>
      <c r="R190" s="26"/>
      <c r="S190" s="26"/>
      <c r="T190" s="26"/>
      <c r="U190" s="26"/>
      <c r="V190" s="26"/>
      <c r="W190" s="26"/>
      <c r="X190" s="26">
        <v>2</v>
      </c>
      <c r="Y190" s="26">
        <v>30</v>
      </c>
      <c r="Z190" s="27">
        <v>2023</v>
      </c>
      <c r="AA190" s="28"/>
      <c r="AB190" s="93"/>
    </row>
    <row r="191" spans="8:15" ht="15.75" customHeight="1">
      <c r="H191" s="85"/>
      <c r="I191" s="85"/>
      <c r="J191" s="85"/>
      <c r="K191" s="85"/>
      <c r="L191" s="86"/>
      <c r="M191" s="86"/>
      <c r="N191" s="86"/>
      <c r="O191" s="86"/>
    </row>
    <row r="192" spans="1:27" ht="15.75" customHeight="1">
      <c r="A192" s="20" t="s">
        <v>798</v>
      </c>
      <c r="H192" s="85"/>
      <c r="I192" s="85"/>
      <c r="J192" s="85"/>
      <c r="K192" s="85"/>
      <c r="L192" s="86"/>
      <c r="M192" s="86"/>
      <c r="N192" s="86"/>
      <c r="O192" s="86"/>
      <c r="Q192" s="6" t="s">
        <v>62</v>
      </c>
      <c r="S192" s="6" t="s">
        <v>149</v>
      </c>
      <c r="U192" s="6" t="s">
        <v>63</v>
      </c>
      <c r="W192" s="6" t="s">
        <v>77</v>
      </c>
      <c r="Z192" s="6" t="s">
        <v>16</v>
      </c>
      <c r="AA192" s="6"/>
    </row>
    <row r="193" spans="1:27" ht="15.75" customHeight="1">
      <c r="A193" s="25" t="s">
        <v>799</v>
      </c>
      <c r="B193" s="10">
        <v>5</v>
      </c>
      <c r="C193" s="10">
        <v>7</v>
      </c>
      <c r="D193" s="11">
        <v>9</v>
      </c>
      <c r="E193" s="11">
        <v>17</v>
      </c>
      <c r="F193" s="81"/>
      <c r="G193" s="81"/>
      <c r="H193" s="82"/>
      <c r="I193" s="82"/>
      <c r="J193" s="82"/>
      <c r="K193" s="82"/>
      <c r="L193" s="83"/>
      <c r="M193" s="83"/>
      <c r="N193" s="83"/>
      <c r="O193" s="83"/>
      <c r="P193" s="26">
        <v>20</v>
      </c>
      <c r="Q193" s="26">
        <v>25</v>
      </c>
      <c r="R193" s="26"/>
      <c r="S193" s="26"/>
      <c r="T193" s="26"/>
      <c r="U193" s="26"/>
      <c r="V193" s="26">
        <v>20</v>
      </c>
      <c r="W193" s="26">
        <v>25</v>
      </c>
      <c r="X193" s="26">
        <v>5</v>
      </c>
      <c r="Y193" s="26">
        <v>50</v>
      </c>
      <c r="Z193" s="27">
        <v>405</v>
      </c>
      <c r="AA193" s="28"/>
    </row>
    <row r="194" spans="1:28" ht="15.75" customHeight="1">
      <c r="A194" s="25" t="s">
        <v>800</v>
      </c>
      <c r="B194" s="10">
        <v>11</v>
      </c>
      <c r="C194" s="10">
        <v>14</v>
      </c>
      <c r="D194" s="11">
        <v>11</v>
      </c>
      <c r="E194" s="11">
        <v>19</v>
      </c>
      <c r="F194" s="81">
        <v>1</v>
      </c>
      <c r="G194" s="81">
        <v>1</v>
      </c>
      <c r="H194" s="82"/>
      <c r="I194" s="82"/>
      <c r="J194" s="82"/>
      <c r="K194" s="82"/>
      <c r="L194" s="83"/>
      <c r="M194" s="83"/>
      <c r="N194" s="83"/>
      <c r="O194" s="83"/>
      <c r="P194" s="26">
        <v>45</v>
      </c>
      <c r="Q194" s="26">
        <v>50</v>
      </c>
      <c r="R194" s="26"/>
      <c r="S194" s="26"/>
      <c r="T194" s="26"/>
      <c r="U194" s="26"/>
      <c r="V194" s="26">
        <v>45</v>
      </c>
      <c r="W194" s="26">
        <v>50</v>
      </c>
      <c r="X194" s="26">
        <v>10</v>
      </c>
      <c r="Y194" s="26">
        <v>300</v>
      </c>
      <c r="Z194" s="27">
        <v>1716</v>
      </c>
      <c r="AA194" s="28">
        <f>'uID''s'!G317</f>
        <v>2119</v>
      </c>
      <c r="AB194" s="93"/>
    </row>
    <row r="195" spans="1:28" ht="15.75" customHeight="1">
      <c r="A195" s="25" t="s">
        <v>801</v>
      </c>
      <c r="B195" s="10">
        <v>15</v>
      </c>
      <c r="C195" s="10">
        <v>21</v>
      </c>
      <c r="D195" s="11">
        <v>13</v>
      </c>
      <c r="E195" s="11">
        <v>21</v>
      </c>
      <c r="F195" s="81">
        <v>2</v>
      </c>
      <c r="G195" s="81">
        <v>2</v>
      </c>
      <c r="H195" s="82">
        <v>1</v>
      </c>
      <c r="I195" s="82">
        <v>2</v>
      </c>
      <c r="J195" s="82">
        <v>3</v>
      </c>
      <c r="K195" s="82">
        <v>4</v>
      </c>
      <c r="L195" s="83"/>
      <c r="M195" s="83"/>
      <c r="N195" s="83"/>
      <c r="O195" s="83"/>
      <c r="P195" s="26">
        <v>70</v>
      </c>
      <c r="Q195" s="26">
        <v>75</v>
      </c>
      <c r="R195" s="26"/>
      <c r="S195" s="26"/>
      <c r="T195" s="26"/>
      <c r="U195" s="26"/>
      <c r="V195" s="26">
        <v>70</v>
      </c>
      <c r="W195" s="26">
        <v>75</v>
      </c>
      <c r="X195" s="26">
        <v>15</v>
      </c>
      <c r="Y195" s="26">
        <v>600</v>
      </c>
      <c r="Z195" s="27">
        <v>1818</v>
      </c>
      <c r="AA195" s="28"/>
      <c r="AB195" s="93"/>
    </row>
    <row r="196" spans="1:28" ht="15.75" customHeight="1">
      <c r="A196" s="25" t="s">
        <v>802</v>
      </c>
      <c r="B196" s="10">
        <v>23</v>
      </c>
      <c r="C196" s="10">
        <v>28</v>
      </c>
      <c r="D196" s="11">
        <v>15</v>
      </c>
      <c r="E196" s="11">
        <v>23</v>
      </c>
      <c r="F196" s="81">
        <v>3</v>
      </c>
      <c r="G196" s="81">
        <v>4</v>
      </c>
      <c r="H196" s="82">
        <v>2</v>
      </c>
      <c r="I196" s="82">
        <v>3</v>
      </c>
      <c r="J196" s="82">
        <v>4</v>
      </c>
      <c r="K196" s="82">
        <v>5</v>
      </c>
      <c r="L196" s="83"/>
      <c r="M196" s="83"/>
      <c r="N196" s="83"/>
      <c r="O196" s="83"/>
      <c r="P196" s="26">
        <v>95</v>
      </c>
      <c r="Q196" s="26">
        <v>100</v>
      </c>
      <c r="R196" s="26"/>
      <c r="S196" s="26"/>
      <c r="T196" s="26"/>
      <c r="U196" s="26"/>
      <c r="V196" s="26">
        <v>95</v>
      </c>
      <c r="W196" s="26">
        <v>100</v>
      </c>
      <c r="X196" s="26">
        <v>20</v>
      </c>
      <c r="Y196" s="26">
        <v>900</v>
      </c>
      <c r="Z196" s="27">
        <v>1816</v>
      </c>
      <c r="AA196" s="28"/>
      <c r="AB196" s="93"/>
    </row>
    <row r="197" spans="1:28" ht="15.75" customHeight="1">
      <c r="A197" s="25" t="s">
        <v>803</v>
      </c>
      <c r="B197" s="10">
        <v>31</v>
      </c>
      <c r="C197" s="10">
        <v>35</v>
      </c>
      <c r="D197" s="11">
        <v>17</v>
      </c>
      <c r="E197" s="11">
        <v>25</v>
      </c>
      <c r="F197" s="81">
        <v>5</v>
      </c>
      <c r="G197" s="81">
        <v>6</v>
      </c>
      <c r="H197" s="82">
        <v>3</v>
      </c>
      <c r="I197" s="82">
        <v>4</v>
      </c>
      <c r="J197" s="82">
        <v>5</v>
      </c>
      <c r="K197" s="82">
        <v>6</v>
      </c>
      <c r="L197" s="83"/>
      <c r="M197" s="83"/>
      <c r="N197" s="83"/>
      <c r="O197" s="83"/>
      <c r="P197" s="26">
        <v>120</v>
      </c>
      <c r="Q197" s="26">
        <v>125</v>
      </c>
      <c r="R197" s="26"/>
      <c r="S197" s="26"/>
      <c r="T197" s="26"/>
      <c r="U197" s="26"/>
      <c r="V197" s="26">
        <v>120</v>
      </c>
      <c r="W197" s="26">
        <v>125</v>
      </c>
      <c r="X197" s="26">
        <v>30</v>
      </c>
      <c r="Y197" s="26">
        <v>1200</v>
      </c>
      <c r="Z197" s="27">
        <v>1407</v>
      </c>
      <c r="AA197" s="28"/>
      <c r="AB197" s="93"/>
    </row>
    <row r="198" spans="1:28" ht="15.75" customHeight="1">
      <c r="A198" s="25" t="s">
        <v>804</v>
      </c>
      <c r="B198" s="10">
        <v>39</v>
      </c>
      <c r="C198" s="10">
        <v>42</v>
      </c>
      <c r="D198" s="11">
        <v>19</v>
      </c>
      <c r="E198" s="11">
        <v>27</v>
      </c>
      <c r="F198" s="81">
        <v>7</v>
      </c>
      <c r="G198" s="81">
        <v>8</v>
      </c>
      <c r="H198" s="82">
        <v>4</v>
      </c>
      <c r="I198" s="82">
        <v>5</v>
      </c>
      <c r="J198" s="82">
        <v>6</v>
      </c>
      <c r="K198" s="82">
        <v>7</v>
      </c>
      <c r="L198" s="83"/>
      <c r="M198" s="83"/>
      <c r="N198" s="83"/>
      <c r="O198" s="83"/>
      <c r="P198" s="26">
        <v>145</v>
      </c>
      <c r="Q198" s="26">
        <v>150</v>
      </c>
      <c r="R198" s="26"/>
      <c r="S198" s="26"/>
      <c r="T198" s="26"/>
      <c r="U198" s="26"/>
      <c r="V198" s="26">
        <v>145</v>
      </c>
      <c r="W198" s="26">
        <v>150</v>
      </c>
      <c r="X198" s="26">
        <v>40</v>
      </c>
      <c r="Y198" s="26">
        <v>1500</v>
      </c>
      <c r="Z198" s="27">
        <v>562</v>
      </c>
      <c r="AA198" s="28">
        <f>'uID''s'!G316</f>
        <v>2118</v>
      </c>
      <c r="AB198" s="93"/>
    </row>
    <row r="199" spans="1:28" ht="15.75" customHeight="1">
      <c r="A199" s="25" t="s">
        <v>805</v>
      </c>
      <c r="B199" s="10">
        <v>47</v>
      </c>
      <c r="C199" s="10">
        <v>49</v>
      </c>
      <c r="D199" s="11">
        <v>21</v>
      </c>
      <c r="E199" s="11">
        <v>29</v>
      </c>
      <c r="F199" s="81">
        <v>9</v>
      </c>
      <c r="G199" s="81">
        <v>10</v>
      </c>
      <c r="H199" s="82">
        <v>5</v>
      </c>
      <c r="I199" s="82">
        <v>6</v>
      </c>
      <c r="J199" s="82">
        <v>7</v>
      </c>
      <c r="K199" s="82">
        <v>8</v>
      </c>
      <c r="L199" s="83"/>
      <c r="M199" s="83"/>
      <c r="N199" s="83"/>
      <c r="O199" s="83"/>
      <c r="P199" s="26">
        <v>170</v>
      </c>
      <c r="Q199" s="26">
        <v>175</v>
      </c>
      <c r="R199" s="26"/>
      <c r="S199" s="26"/>
      <c r="T199" s="26"/>
      <c r="U199" s="26"/>
      <c r="V199" s="26">
        <v>170</v>
      </c>
      <c r="W199" s="26">
        <v>175</v>
      </c>
      <c r="X199" s="26">
        <v>50</v>
      </c>
      <c r="Y199" s="26">
        <v>1800</v>
      </c>
      <c r="Z199" s="27">
        <v>605</v>
      </c>
      <c r="AA199" s="28"/>
      <c r="AB199" s="93"/>
    </row>
    <row r="200" spans="1:28" ht="15.75" customHeight="1">
      <c r="A200" s="25" t="s">
        <v>806</v>
      </c>
      <c r="B200" s="10">
        <v>53</v>
      </c>
      <c r="C200" s="10">
        <v>55</v>
      </c>
      <c r="D200" s="11">
        <v>23</v>
      </c>
      <c r="E200" s="11">
        <v>31</v>
      </c>
      <c r="F200" s="81">
        <v>11</v>
      </c>
      <c r="G200" s="81">
        <v>12</v>
      </c>
      <c r="H200" s="82">
        <v>1</v>
      </c>
      <c r="I200" s="82">
        <v>2</v>
      </c>
      <c r="J200" s="82">
        <v>3</v>
      </c>
      <c r="K200" s="82">
        <v>4</v>
      </c>
      <c r="L200" s="83">
        <v>3</v>
      </c>
      <c r="M200" s="83">
        <v>4</v>
      </c>
      <c r="N200" s="83">
        <v>6</v>
      </c>
      <c r="O200" s="83">
        <v>7</v>
      </c>
      <c r="P200" s="26">
        <v>195</v>
      </c>
      <c r="Q200" s="26">
        <v>200</v>
      </c>
      <c r="R200" s="26"/>
      <c r="S200" s="26"/>
      <c r="T200" s="26"/>
      <c r="U200" s="26"/>
      <c r="V200" s="26">
        <v>195</v>
      </c>
      <c r="W200" s="26">
        <v>200</v>
      </c>
      <c r="X200" s="26">
        <v>60</v>
      </c>
      <c r="Y200" s="26">
        <v>2100</v>
      </c>
      <c r="Z200" s="27">
        <v>886</v>
      </c>
      <c r="AA200" s="28"/>
      <c r="AB200" s="93"/>
    </row>
    <row r="201" spans="1:28" ht="15.75" customHeight="1">
      <c r="A201" s="25" t="s">
        <v>807</v>
      </c>
      <c r="B201" s="10">
        <v>56</v>
      </c>
      <c r="C201" s="10">
        <v>60</v>
      </c>
      <c r="D201" s="11">
        <v>25</v>
      </c>
      <c r="E201" s="11">
        <v>33</v>
      </c>
      <c r="F201" s="81">
        <v>13</v>
      </c>
      <c r="G201" s="81">
        <v>14</v>
      </c>
      <c r="H201" s="82">
        <v>7</v>
      </c>
      <c r="I201" s="82">
        <v>8</v>
      </c>
      <c r="J201" s="82">
        <v>9</v>
      </c>
      <c r="K201" s="82">
        <v>10</v>
      </c>
      <c r="L201" s="83"/>
      <c r="M201" s="83"/>
      <c r="N201" s="83"/>
      <c r="O201" s="83"/>
      <c r="P201" s="26">
        <v>236</v>
      </c>
      <c r="Q201" s="26">
        <v>245</v>
      </c>
      <c r="R201" s="26"/>
      <c r="S201" s="26"/>
      <c r="T201" s="26"/>
      <c r="U201" s="26"/>
      <c r="V201" s="26">
        <v>226</v>
      </c>
      <c r="W201" s="26">
        <v>235</v>
      </c>
      <c r="X201" s="26">
        <v>62</v>
      </c>
      <c r="Y201" s="26">
        <v>2400</v>
      </c>
      <c r="Z201" s="27">
        <v>2040</v>
      </c>
      <c r="AA201" s="28">
        <f>'uID''s'!G116</f>
        <v>114</v>
      </c>
      <c r="AB201" s="93"/>
    </row>
    <row r="202" spans="8:15" ht="14.25" customHeight="1">
      <c r="H202" s="85"/>
      <c r="I202" s="85"/>
      <c r="J202" s="85"/>
      <c r="K202" s="85"/>
      <c r="L202" s="86"/>
      <c r="M202" s="86"/>
      <c r="N202" s="86"/>
      <c r="O202" s="86"/>
    </row>
    <row r="203" spans="1:27" ht="15" customHeight="1">
      <c r="A203" s="20" t="s">
        <v>289</v>
      </c>
      <c r="H203" s="85"/>
      <c r="I203" s="85"/>
      <c r="J203" s="85"/>
      <c r="K203" s="85"/>
      <c r="L203" s="86"/>
      <c r="M203" s="86"/>
      <c r="N203" s="86"/>
      <c r="O203" s="86"/>
      <c r="Q203" s="6" t="s">
        <v>62</v>
      </c>
      <c r="S203" s="6" t="s">
        <v>149</v>
      </c>
      <c r="U203" s="6" t="s">
        <v>63</v>
      </c>
      <c r="W203" s="6" t="s">
        <v>77</v>
      </c>
      <c r="Z203" s="6" t="s">
        <v>16</v>
      </c>
      <c r="AA203" s="6"/>
    </row>
    <row r="204" spans="1:27" ht="15.75" customHeight="1">
      <c r="A204" s="25" t="s">
        <v>808</v>
      </c>
      <c r="B204" s="10">
        <v>1</v>
      </c>
      <c r="C204" s="10">
        <v>1</v>
      </c>
      <c r="D204" s="11">
        <v>8</v>
      </c>
      <c r="E204" s="11">
        <v>15</v>
      </c>
      <c r="F204" s="81"/>
      <c r="G204" s="81"/>
      <c r="H204" s="82"/>
      <c r="I204" s="82"/>
      <c r="J204" s="82"/>
      <c r="K204" s="82"/>
      <c r="L204" s="83"/>
      <c r="M204" s="83"/>
      <c r="N204" s="83"/>
      <c r="O204" s="83"/>
      <c r="P204" s="26">
        <v>15</v>
      </c>
      <c r="Q204" s="26">
        <v>20</v>
      </c>
      <c r="R204" s="26"/>
      <c r="S204" s="26"/>
      <c r="T204" s="26"/>
      <c r="U204" s="26"/>
      <c r="V204" s="26"/>
      <c r="W204" s="26"/>
      <c r="X204" s="26">
        <v>1</v>
      </c>
      <c r="Y204" s="26">
        <v>50</v>
      </c>
      <c r="Z204" s="27">
        <v>2008</v>
      </c>
      <c r="AA204" s="28"/>
    </row>
    <row r="205" spans="1:29" ht="15.75" customHeight="1">
      <c r="A205" s="25" t="s">
        <v>809</v>
      </c>
      <c r="B205" s="10">
        <v>3</v>
      </c>
      <c r="C205" s="10">
        <v>6</v>
      </c>
      <c r="D205" s="11">
        <v>9</v>
      </c>
      <c r="E205" s="11">
        <v>17</v>
      </c>
      <c r="F205" s="81">
        <v>1</v>
      </c>
      <c r="G205" s="81">
        <v>1</v>
      </c>
      <c r="H205" s="82"/>
      <c r="I205" s="82"/>
      <c r="J205" s="82"/>
      <c r="K205" s="82"/>
      <c r="L205" s="83"/>
      <c r="M205" s="83">
        <v>1</v>
      </c>
      <c r="N205" s="83">
        <v>1</v>
      </c>
      <c r="O205" s="83">
        <v>2</v>
      </c>
      <c r="P205" s="26">
        <v>28</v>
      </c>
      <c r="Q205" s="26">
        <v>30</v>
      </c>
      <c r="R205" s="26"/>
      <c r="S205" s="26"/>
      <c r="T205" s="26">
        <v>23</v>
      </c>
      <c r="U205" s="26">
        <v>25</v>
      </c>
      <c r="V205" s="26"/>
      <c r="W205" s="26"/>
      <c r="X205" s="26">
        <v>5</v>
      </c>
      <c r="Y205" s="26">
        <v>200</v>
      </c>
      <c r="Z205" s="27">
        <v>708</v>
      </c>
      <c r="AA205" s="28"/>
      <c r="AB205" s="31"/>
      <c r="AC205" s="31"/>
    </row>
    <row r="206" spans="1:29" ht="15.75" customHeight="1">
      <c r="A206" s="25" t="s">
        <v>810</v>
      </c>
      <c r="B206" s="10">
        <v>9</v>
      </c>
      <c r="C206" s="10">
        <v>12</v>
      </c>
      <c r="D206" s="11">
        <v>11</v>
      </c>
      <c r="E206" s="11">
        <v>19</v>
      </c>
      <c r="F206" s="81">
        <v>2</v>
      </c>
      <c r="G206" s="81">
        <v>2</v>
      </c>
      <c r="H206" s="82">
        <v>1</v>
      </c>
      <c r="I206" s="82">
        <v>2</v>
      </c>
      <c r="J206" s="82">
        <v>3</v>
      </c>
      <c r="K206" s="82">
        <v>4</v>
      </c>
      <c r="L206" s="83"/>
      <c r="M206" s="83">
        <v>1</v>
      </c>
      <c r="N206" s="83">
        <v>2</v>
      </c>
      <c r="O206" s="83">
        <v>3</v>
      </c>
      <c r="P206" s="26">
        <v>45</v>
      </c>
      <c r="Q206" s="26">
        <v>50</v>
      </c>
      <c r="R206" s="26"/>
      <c r="S206" s="26"/>
      <c r="T206" s="26">
        <v>30</v>
      </c>
      <c r="U206" s="26">
        <v>35</v>
      </c>
      <c r="V206" s="26"/>
      <c r="W206" s="26"/>
      <c r="X206" s="26">
        <v>10</v>
      </c>
      <c r="Y206" s="26">
        <v>400</v>
      </c>
      <c r="Z206" s="27">
        <v>737</v>
      </c>
      <c r="AA206" s="28">
        <f>'uID''s'!G288</f>
        <v>2090</v>
      </c>
      <c r="AB206" s="31"/>
      <c r="AC206" s="31"/>
    </row>
    <row r="207" spans="1:29" ht="15.75" customHeight="1">
      <c r="A207" s="25" t="s">
        <v>811</v>
      </c>
      <c r="B207" s="10">
        <v>15</v>
      </c>
      <c r="C207" s="10">
        <v>18</v>
      </c>
      <c r="D207" s="11">
        <v>13</v>
      </c>
      <c r="E207" s="11">
        <v>21</v>
      </c>
      <c r="F207" s="81">
        <v>3</v>
      </c>
      <c r="G207" s="81">
        <v>4</v>
      </c>
      <c r="H207" s="82">
        <v>2</v>
      </c>
      <c r="I207" s="82">
        <v>3</v>
      </c>
      <c r="J207" s="82">
        <v>4</v>
      </c>
      <c r="K207" s="82">
        <v>5</v>
      </c>
      <c r="L207" s="83">
        <v>1</v>
      </c>
      <c r="M207" s="83">
        <v>1</v>
      </c>
      <c r="N207" s="83">
        <v>3</v>
      </c>
      <c r="O207" s="83">
        <v>4</v>
      </c>
      <c r="P207" s="26">
        <v>75</v>
      </c>
      <c r="Q207" s="26">
        <v>80</v>
      </c>
      <c r="R207" s="26"/>
      <c r="S207" s="26"/>
      <c r="T207" s="26">
        <v>40</v>
      </c>
      <c r="U207" s="26">
        <v>45</v>
      </c>
      <c r="V207" s="26"/>
      <c r="W207" s="26"/>
      <c r="X207" s="26">
        <v>15</v>
      </c>
      <c r="Y207" s="26">
        <v>600</v>
      </c>
      <c r="Z207" s="27">
        <v>1190</v>
      </c>
      <c r="AA207" s="28"/>
      <c r="AB207" s="31"/>
      <c r="AC207" s="31"/>
    </row>
    <row r="208" spans="1:29" ht="15.75" customHeight="1">
      <c r="A208" s="25" t="s">
        <v>812</v>
      </c>
      <c r="B208" s="10">
        <v>21</v>
      </c>
      <c r="C208" s="10">
        <v>24</v>
      </c>
      <c r="D208" s="11">
        <v>15</v>
      </c>
      <c r="E208" s="11">
        <v>23</v>
      </c>
      <c r="F208" s="81">
        <v>5</v>
      </c>
      <c r="G208" s="81">
        <v>6</v>
      </c>
      <c r="H208" s="82">
        <v>3</v>
      </c>
      <c r="I208" s="82">
        <v>4</v>
      </c>
      <c r="J208" s="82">
        <v>5</v>
      </c>
      <c r="K208" s="82">
        <v>6</v>
      </c>
      <c r="L208" s="83">
        <v>1</v>
      </c>
      <c r="M208" s="83">
        <v>1</v>
      </c>
      <c r="N208" s="83">
        <v>3</v>
      </c>
      <c r="O208" s="83">
        <v>5</v>
      </c>
      <c r="P208" s="26">
        <v>100</v>
      </c>
      <c r="Q208" s="26">
        <v>105</v>
      </c>
      <c r="R208" s="26"/>
      <c r="S208" s="26"/>
      <c r="T208" s="26">
        <v>55</v>
      </c>
      <c r="U208" s="26">
        <v>60</v>
      </c>
      <c r="V208" s="26"/>
      <c r="W208" s="26"/>
      <c r="X208" s="26">
        <v>20</v>
      </c>
      <c r="Y208" s="26">
        <v>900</v>
      </c>
      <c r="Z208" s="27">
        <v>637</v>
      </c>
      <c r="AA208" s="28"/>
      <c r="AB208" s="31"/>
      <c r="AC208" s="31"/>
    </row>
    <row r="209" spans="1:29" ht="15.75" customHeight="1">
      <c r="A209" s="25" t="s">
        <v>813</v>
      </c>
      <c r="B209" s="10">
        <v>27</v>
      </c>
      <c r="C209" s="10">
        <v>30</v>
      </c>
      <c r="D209" s="11">
        <v>17</v>
      </c>
      <c r="E209" s="11">
        <v>25</v>
      </c>
      <c r="F209" s="81">
        <v>7</v>
      </c>
      <c r="G209" s="81">
        <v>8</v>
      </c>
      <c r="H209" s="82">
        <v>4</v>
      </c>
      <c r="I209" s="82">
        <v>5</v>
      </c>
      <c r="J209" s="82">
        <v>6</v>
      </c>
      <c r="K209" s="82">
        <v>7</v>
      </c>
      <c r="L209" s="83">
        <v>1</v>
      </c>
      <c r="M209" s="83">
        <v>2</v>
      </c>
      <c r="N209" s="83">
        <v>3</v>
      </c>
      <c r="O209" s="83">
        <v>5</v>
      </c>
      <c r="P209" s="26">
        <v>120</v>
      </c>
      <c r="Q209" s="26">
        <v>125</v>
      </c>
      <c r="R209" s="26"/>
      <c r="S209" s="26"/>
      <c r="T209" s="26">
        <v>70</v>
      </c>
      <c r="U209" s="26">
        <v>75</v>
      </c>
      <c r="V209" s="26"/>
      <c r="W209" s="26"/>
      <c r="X209" s="26">
        <v>30</v>
      </c>
      <c r="Y209" s="26">
        <v>1200</v>
      </c>
      <c r="Z209" s="27">
        <v>2032</v>
      </c>
      <c r="AA209" s="28">
        <f>'uID''s'!G289</f>
        <v>2091</v>
      </c>
      <c r="AB209" s="31"/>
      <c r="AC209" s="31"/>
    </row>
    <row r="210" spans="1:29" ht="15.75" customHeight="1">
      <c r="A210" s="25" t="s">
        <v>814</v>
      </c>
      <c r="B210" s="10">
        <v>33</v>
      </c>
      <c r="C210" s="10">
        <v>36</v>
      </c>
      <c r="D210" s="11">
        <v>19</v>
      </c>
      <c r="E210" s="11">
        <v>27</v>
      </c>
      <c r="F210" s="81">
        <v>9</v>
      </c>
      <c r="G210" s="81">
        <v>10</v>
      </c>
      <c r="H210" s="82">
        <v>5</v>
      </c>
      <c r="I210" s="82">
        <v>6</v>
      </c>
      <c r="J210" s="82">
        <v>7</v>
      </c>
      <c r="K210" s="82">
        <v>8</v>
      </c>
      <c r="L210" s="83">
        <v>1</v>
      </c>
      <c r="M210" s="83">
        <v>2</v>
      </c>
      <c r="N210" s="83">
        <v>4</v>
      </c>
      <c r="O210" s="83">
        <v>5</v>
      </c>
      <c r="P210" s="26">
        <v>145</v>
      </c>
      <c r="Q210" s="26">
        <v>150</v>
      </c>
      <c r="R210" s="26"/>
      <c r="S210" s="26"/>
      <c r="T210" s="26">
        <v>85</v>
      </c>
      <c r="U210" s="26">
        <v>90</v>
      </c>
      <c r="V210" s="26"/>
      <c r="W210" s="26"/>
      <c r="X210" s="26">
        <v>40</v>
      </c>
      <c r="Y210" s="26">
        <v>1500</v>
      </c>
      <c r="Z210" s="27">
        <v>1769</v>
      </c>
      <c r="AA210" s="28"/>
      <c r="AB210" s="31"/>
      <c r="AC210" s="31"/>
    </row>
    <row r="211" spans="1:29" ht="15.75" customHeight="1">
      <c r="A211" s="25" t="s">
        <v>815</v>
      </c>
      <c r="B211" s="10">
        <v>39</v>
      </c>
      <c r="C211" s="10">
        <v>42</v>
      </c>
      <c r="D211" s="11">
        <v>21</v>
      </c>
      <c r="E211" s="11">
        <v>29</v>
      </c>
      <c r="F211" s="81">
        <v>11</v>
      </c>
      <c r="G211" s="81">
        <v>12</v>
      </c>
      <c r="H211" s="82">
        <v>6</v>
      </c>
      <c r="I211" s="82">
        <v>7</v>
      </c>
      <c r="J211" s="82">
        <v>8</v>
      </c>
      <c r="K211" s="82">
        <v>9</v>
      </c>
      <c r="L211" s="83">
        <v>1</v>
      </c>
      <c r="M211" s="83">
        <v>3</v>
      </c>
      <c r="N211" s="83">
        <v>4</v>
      </c>
      <c r="O211" s="83">
        <v>5</v>
      </c>
      <c r="P211" s="26">
        <v>170</v>
      </c>
      <c r="Q211" s="26">
        <v>175</v>
      </c>
      <c r="R211" s="26"/>
      <c r="S211" s="26"/>
      <c r="T211" s="26">
        <v>100</v>
      </c>
      <c r="U211" s="26">
        <v>105</v>
      </c>
      <c r="V211" s="26"/>
      <c r="W211" s="26"/>
      <c r="X211" s="26">
        <v>50</v>
      </c>
      <c r="Y211" s="26">
        <v>1800</v>
      </c>
      <c r="Z211" s="27">
        <v>1813</v>
      </c>
      <c r="AA211" s="28"/>
      <c r="AB211" s="31"/>
      <c r="AC211" s="31"/>
    </row>
    <row r="212" spans="1:29" ht="15.75" customHeight="1">
      <c r="A212" s="25" t="s">
        <v>816</v>
      </c>
      <c r="B212" s="10">
        <v>45</v>
      </c>
      <c r="C212" s="10">
        <v>48</v>
      </c>
      <c r="D212" s="11">
        <v>23</v>
      </c>
      <c r="E212" s="11">
        <v>31</v>
      </c>
      <c r="F212" s="81">
        <v>13</v>
      </c>
      <c r="G212" s="81">
        <v>14</v>
      </c>
      <c r="H212" s="82">
        <v>7</v>
      </c>
      <c r="I212" s="82">
        <v>8</v>
      </c>
      <c r="J212" s="82">
        <v>9</v>
      </c>
      <c r="K212" s="82">
        <v>10</v>
      </c>
      <c r="L212" s="83">
        <v>2</v>
      </c>
      <c r="M212" s="83">
        <v>3</v>
      </c>
      <c r="N212" s="83">
        <v>4</v>
      </c>
      <c r="O212" s="83">
        <v>5</v>
      </c>
      <c r="P212" s="26">
        <v>195</v>
      </c>
      <c r="Q212" s="26">
        <v>200</v>
      </c>
      <c r="R212" s="26"/>
      <c r="S212" s="26"/>
      <c r="T212" s="26">
        <v>115</v>
      </c>
      <c r="U212" s="26">
        <v>120</v>
      </c>
      <c r="V212" s="26"/>
      <c r="W212" s="26"/>
      <c r="X212" s="26">
        <v>60</v>
      </c>
      <c r="Y212" s="26">
        <v>2100</v>
      </c>
      <c r="Z212" s="27">
        <v>1815</v>
      </c>
      <c r="AA212" s="33">
        <f>'uID''s'!G326</f>
        <v>2128</v>
      </c>
      <c r="AB212" s="31"/>
      <c r="AC212" s="31"/>
    </row>
    <row r="213" spans="8:15" ht="14.25" customHeight="1">
      <c r="H213" s="85"/>
      <c r="I213" s="85"/>
      <c r="J213" s="85"/>
      <c r="K213" s="85"/>
      <c r="L213" s="86"/>
      <c r="M213" s="86"/>
      <c r="N213" s="86"/>
      <c r="O213" s="86"/>
    </row>
    <row r="214" spans="1:27" ht="15" customHeight="1">
      <c r="A214" s="20" t="s">
        <v>817</v>
      </c>
      <c r="H214" s="85"/>
      <c r="I214" s="85"/>
      <c r="J214" s="85"/>
      <c r="K214" s="85"/>
      <c r="L214" s="86"/>
      <c r="M214" s="86"/>
      <c r="N214" s="86"/>
      <c r="O214" s="86"/>
      <c r="Q214" s="6" t="s">
        <v>62</v>
      </c>
      <c r="S214" s="6" t="s">
        <v>149</v>
      </c>
      <c r="U214" s="6" t="s">
        <v>63</v>
      </c>
      <c r="W214" s="6" t="s">
        <v>77</v>
      </c>
      <c r="Z214" s="6" t="s">
        <v>16</v>
      </c>
      <c r="AA214" s="6"/>
    </row>
    <row r="215" spans="1:27" ht="15.75" customHeight="1">
      <c r="A215" s="25" t="s">
        <v>818</v>
      </c>
      <c r="B215" s="10">
        <v>1</v>
      </c>
      <c r="C215" s="10">
        <v>1</v>
      </c>
      <c r="D215" s="11">
        <v>8</v>
      </c>
      <c r="E215" s="11">
        <v>14</v>
      </c>
      <c r="F215" s="81"/>
      <c r="G215" s="81"/>
      <c r="H215" s="82"/>
      <c r="I215" s="82"/>
      <c r="J215" s="82"/>
      <c r="K215" s="82"/>
      <c r="L215" s="83"/>
      <c r="M215" s="83"/>
      <c r="N215" s="83"/>
      <c r="O215" s="83"/>
      <c r="P215" s="26"/>
      <c r="Q215" s="26"/>
      <c r="R215" s="26"/>
      <c r="S215" s="26"/>
      <c r="T215" s="26">
        <v>15</v>
      </c>
      <c r="U215" s="26">
        <v>20</v>
      </c>
      <c r="V215" s="26"/>
      <c r="W215" s="26"/>
      <c r="X215" s="26">
        <v>1</v>
      </c>
      <c r="Y215" s="26">
        <v>25</v>
      </c>
      <c r="Z215" s="27">
        <v>2041</v>
      </c>
      <c r="AA215" s="28"/>
    </row>
    <row r="216" spans="1:27" ht="15.75" customHeight="1">
      <c r="A216" s="25" t="s">
        <v>819</v>
      </c>
      <c r="B216" s="10">
        <v>3</v>
      </c>
      <c r="C216" s="10">
        <v>5</v>
      </c>
      <c r="D216" s="11">
        <v>9</v>
      </c>
      <c r="E216" s="11">
        <v>17</v>
      </c>
      <c r="F216" s="81"/>
      <c r="G216" s="81"/>
      <c r="H216" s="82"/>
      <c r="I216" s="82"/>
      <c r="J216" s="82"/>
      <c r="K216" s="82"/>
      <c r="L216" s="83"/>
      <c r="M216" s="83"/>
      <c r="N216" s="83">
        <v>1</v>
      </c>
      <c r="O216" s="83">
        <v>2</v>
      </c>
      <c r="P216" s="26">
        <v>20</v>
      </c>
      <c r="Q216" s="26">
        <v>25</v>
      </c>
      <c r="R216" s="26"/>
      <c r="S216" s="26"/>
      <c r="T216" s="26">
        <v>30</v>
      </c>
      <c r="U216" s="26">
        <v>35</v>
      </c>
      <c r="V216" s="26"/>
      <c r="W216" s="26"/>
      <c r="X216" s="26">
        <v>5</v>
      </c>
      <c r="Y216" s="26">
        <v>100</v>
      </c>
      <c r="Z216" s="27">
        <v>214</v>
      </c>
      <c r="AA216" s="28">
        <v>194</v>
      </c>
    </row>
    <row r="217" spans="1:27" ht="15.75" customHeight="1">
      <c r="A217" s="25" t="s">
        <v>820</v>
      </c>
      <c r="B217" s="10">
        <v>8</v>
      </c>
      <c r="C217" s="10">
        <v>10</v>
      </c>
      <c r="D217" s="11">
        <v>11</v>
      </c>
      <c r="E217" s="11">
        <v>19</v>
      </c>
      <c r="F217" s="81">
        <v>1</v>
      </c>
      <c r="G217" s="81">
        <v>1</v>
      </c>
      <c r="H217" s="82"/>
      <c r="I217" s="82"/>
      <c r="J217" s="82"/>
      <c r="K217" s="82"/>
      <c r="L217" s="83"/>
      <c r="M217" s="83">
        <v>1</v>
      </c>
      <c r="N217" s="83">
        <v>1</v>
      </c>
      <c r="O217" s="83">
        <v>2</v>
      </c>
      <c r="P217" s="26">
        <v>40</v>
      </c>
      <c r="Q217" s="26">
        <v>45</v>
      </c>
      <c r="R217" s="26"/>
      <c r="S217" s="26"/>
      <c r="T217" s="26">
        <v>55</v>
      </c>
      <c r="U217" s="26">
        <v>60</v>
      </c>
      <c r="V217" s="26"/>
      <c r="W217" s="26"/>
      <c r="X217" s="26">
        <v>13</v>
      </c>
      <c r="Y217" s="26">
        <v>300</v>
      </c>
      <c r="Z217" s="27">
        <v>213</v>
      </c>
      <c r="AA217" s="28"/>
    </row>
    <row r="218" spans="1:27" ht="15.75" customHeight="1">
      <c r="A218" s="25" t="s">
        <v>821</v>
      </c>
      <c r="B218" s="10">
        <v>13</v>
      </c>
      <c r="C218" s="10">
        <v>15</v>
      </c>
      <c r="D218" s="11">
        <v>13</v>
      </c>
      <c r="E218" s="11">
        <v>21</v>
      </c>
      <c r="F218" s="81">
        <v>2</v>
      </c>
      <c r="G218" s="81">
        <v>2</v>
      </c>
      <c r="H218" s="82">
        <v>1</v>
      </c>
      <c r="I218" s="82">
        <v>2</v>
      </c>
      <c r="J218" s="82">
        <v>3</v>
      </c>
      <c r="K218" s="82">
        <v>4</v>
      </c>
      <c r="L218" s="83"/>
      <c r="M218" s="83">
        <v>1</v>
      </c>
      <c r="N218" s="83">
        <v>1</v>
      </c>
      <c r="O218" s="83">
        <v>3</v>
      </c>
      <c r="P218" s="26">
        <v>60</v>
      </c>
      <c r="Q218" s="26">
        <v>65</v>
      </c>
      <c r="R218" s="26"/>
      <c r="S218" s="26"/>
      <c r="T218" s="26">
        <v>80</v>
      </c>
      <c r="U218" s="26">
        <v>85</v>
      </c>
      <c r="V218" s="26"/>
      <c r="W218" s="26"/>
      <c r="X218" s="26">
        <v>21</v>
      </c>
      <c r="Y218" s="26">
        <v>600</v>
      </c>
      <c r="Z218" s="27">
        <v>1770</v>
      </c>
      <c r="AA218" s="28"/>
    </row>
    <row r="219" spans="1:27" ht="15.75" customHeight="1">
      <c r="A219" s="25" t="s">
        <v>822</v>
      </c>
      <c r="B219" s="10">
        <v>18</v>
      </c>
      <c r="C219" s="10">
        <v>20</v>
      </c>
      <c r="D219" s="11">
        <v>15</v>
      </c>
      <c r="E219" s="11">
        <v>23</v>
      </c>
      <c r="F219" s="81">
        <v>3</v>
      </c>
      <c r="G219" s="81">
        <v>4</v>
      </c>
      <c r="H219" s="82">
        <v>2</v>
      </c>
      <c r="I219" s="82">
        <v>3</v>
      </c>
      <c r="J219" s="82">
        <v>4</v>
      </c>
      <c r="K219" s="82">
        <v>5</v>
      </c>
      <c r="L219" s="83"/>
      <c r="M219" s="83">
        <v>1</v>
      </c>
      <c r="N219" s="83">
        <v>2</v>
      </c>
      <c r="O219" s="83">
        <v>3</v>
      </c>
      <c r="P219" s="26">
        <v>80</v>
      </c>
      <c r="Q219" s="26">
        <v>85</v>
      </c>
      <c r="R219" s="26"/>
      <c r="S219" s="26"/>
      <c r="T219" s="26">
        <v>105</v>
      </c>
      <c r="U219" s="26">
        <v>110</v>
      </c>
      <c r="V219" s="26"/>
      <c r="W219" s="26"/>
      <c r="X219" s="26">
        <v>29</v>
      </c>
      <c r="Y219" s="26">
        <v>900</v>
      </c>
      <c r="Z219" s="27">
        <v>1889</v>
      </c>
      <c r="AA219" s="28">
        <f>'uID''s'!G286</f>
        <v>2088</v>
      </c>
    </row>
    <row r="220" spans="1:27" ht="15.75" customHeight="1">
      <c r="A220" s="25" t="s">
        <v>823</v>
      </c>
      <c r="B220" s="10">
        <v>23</v>
      </c>
      <c r="C220" s="10">
        <v>25</v>
      </c>
      <c r="D220" s="11">
        <v>17</v>
      </c>
      <c r="E220" s="11">
        <v>25</v>
      </c>
      <c r="F220" s="81">
        <v>5</v>
      </c>
      <c r="G220" s="81">
        <v>6</v>
      </c>
      <c r="H220" s="82">
        <v>3</v>
      </c>
      <c r="I220" s="82">
        <v>4</v>
      </c>
      <c r="J220" s="82">
        <v>5</v>
      </c>
      <c r="K220" s="82">
        <v>6</v>
      </c>
      <c r="L220" s="83">
        <v>1</v>
      </c>
      <c r="M220" s="83">
        <v>2</v>
      </c>
      <c r="N220" s="83">
        <v>3</v>
      </c>
      <c r="O220" s="83">
        <v>4</v>
      </c>
      <c r="P220" s="26">
        <v>100</v>
      </c>
      <c r="Q220" s="26">
        <v>105</v>
      </c>
      <c r="R220" s="26"/>
      <c r="S220" s="26"/>
      <c r="T220" s="26">
        <v>130</v>
      </c>
      <c r="U220" s="26">
        <v>135</v>
      </c>
      <c r="V220" s="26"/>
      <c r="W220" s="26"/>
      <c r="X220" s="26">
        <v>37</v>
      </c>
      <c r="Y220" s="26">
        <v>1200</v>
      </c>
      <c r="Z220" s="27">
        <v>1885</v>
      </c>
      <c r="AA220" s="28"/>
    </row>
    <row r="221" spans="1:27" ht="15.75" customHeight="1">
      <c r="A221" s="25" t="s">
        <v>824</v>
      </c>
      <c r="B221" s="10">
        <v>28</v>
      </c>
      <c r="C221" s="10">
        <v>30</v>
      </c>
      <c r="D221" s="11">
        <v>19</v>
      </c>
      <c r="E221" s="11">
        <v>27</v>
      </c>
      <c r="F221" s="81">
        <v>7</v>
      </c>
      <c r="G221" s="81">
        <v>8</v>
      </c>
      <c r="H221" s="82">
        <v>4</v>
      </c>
      <c r="I221" s="82">
        <v>5</v>
      </c>
      <c r="J221" s="82">
        <v>6</v>
      </c>
      <c r="K221" s="82">
        <v>7</v>
      </c>
      <c r="L221" s="83">
        <v>1</v>
      </c>
      <c r="M221" s="83">
        <v>2</v>
      </c>
      <c r="N221" s="83">
        <v>3</v>
      </c>
      <c r="O221" s="83">
        <v>5</v>
      </c>
      <c r="P221" s="26">
        <v>120</v>
      </c>
      <c r="Q221" s="26">
        <v>125</v>
      </c>
      <c r="R221" s="26"/>
      <c r="S221" s="26"/>
      <c r="T221" s="26">
        <v>155</v>
      </c>
      <c r="U221" s="26">
        <v>160</v>
      </c>
      <c r="V221" s="26"/>
      <c r="W221" s="26"/>
      <c r="X221" s="26">
        <v>45</v>
      </c>
      <c r="Y221" s="26">
        <v>1500</v>
      </c>
      <c r="Z221" s="27">
        <v>1962</v>
      </c>
      <c r="AA221" s="33">
        <f>'uID''s'!G377</f>
        <v>2179</v>
      </c>
    </row>
    <row r="222" spans="1:27" ht="15.75" customHeight="1">
      <c r="A222" s="32" t="s">
        <v>825</v>
      </c>
      <c r="B222" s="10">
        <v>27</v>
      </c>
      <c r="C222" s="10">
        <v>32</v>
      </c>
      <c r="D222" s="11">
        <v>19</v>
      </c>
      <c r="E222" s="11">
        <v>25</v>
      </c>
      <c r="F222" s="81">
        <v>8</v>
      </c>
      <c r="G222" s="81">
        <v>9</v>
      </c>
      <c r="H222" s="82">
        <v>-2</v>
      </c>
      <c r="I222" s="82">
        <v>-2</v>
      </c>
      <c r="J222" s="82">
        <v>-2</v>
      </c>
      <c r="K222" s="82">
        <v>-2</v>
      </c>
      <c r="L222" s="83">
        <v>7</v>
      </c>
      <c r="M222" s="83">
        <v>9</v>
      </c>
      <c r="N222" s="83">
        <v>10</v>
      </c>
      <c r="O222" s="83">
        <v>12</v>
      </c>
      <c r="P222" s="26"/>
      <c r="Q222" s="26"/>
      <c r="R222" s="26"/>
      <c r="S222" s="26"/>
      <c r="T222" s="26">
        <v>170</v>
      </c>
      <c r="U222" s="26">
        <v>175</v>
      </c>
      <c r="V222" s="26">
        <v>110</v>
      </c>
      <c r="W222" s="26">
        <v>115</v>
      </c>
      <c r="X222" s="26">
        <v>47</v>
      </c>
      <c r="Y222" s="26">
        <v>1600</v>
      </c>
      <c r="Z222" s="27" t="s">
        <v>349</v>
      </c>
      <c r="AA222" s="33">
        <f>'uID''s'!G358</f>
        <v>2160</v>
      </c>
    </row>
    <row r="223" spans="1:27" ht="15.75" customHeight="1">
      <c r="A223" s="25" t="s">
        <v>826</v>
      </c>
      <c r="B223" s="10">
        <v>33</v>
      </c>
      <c r="C223" s="10">
        <v>35</v>
      </c>
      <c r="D223" s="11">
        <v>21</v>
      </c>
      <c r="E223" s="11">
        <v>29</v>
      </c>
      <c r="F223" s="81">
        <v>9</v>
      </c>
      <c r="G223" s="81">
        <v>10</v>
      </c>
      <c r="H223" s="82">
        <v>5</v>
      </c>
      <c r="I223" s="82">
        <v>6</v>
      </c>
      <c r="J223" s="82">
        <v>7</v>
      </c>
      <c r="K223" s="82">
        <v>8</v>
      </c>
      <c r="L223" s="83">
        <v>1</v>
      </c>
      <c r="M223" s="83">
        <v>2</v>
      </c>
      <c r="N223" s="83">
        <v>4</v>
      </c>
      <c r="O223" s="83">
        <v>5</v>
      </c>
      <c r="P223" s="26">
        <v>140</v>
      </c>
      <c r="Q223" s="26">
        <v>145</v>
      </c>
      <c r="R223" s="26"/>
      <c r="S223" s="26"/>
      <c r="T223" s="26">
        <v>180</v>
      </c>
      <c r="U223" s="26">
        <v>185</v>
      </c>
      <c r="V223" s="26"/>
      <c r="W223" s="26"/>
      <c r="X223" s="26">
        <v>53</v>
      </c>
      <c r="Y223" s="26">
        <v>1800</v>
      </c>
      <c r="Z223" s="27">
        <v>1956</v>
      </c>
      <c r="AA223" s="28">
        <f>'uID''s'!G287</f>
        <v>2089</v>
      </c>
    </row>
    <row r="224" spans="1:27" ht="15.75" customHeight="1">
      <c r="A224" s="25" t="s">
        <v>827</v>
      </c>
      <c r="B224" s="10">
        <v>38</v>
      </c>
      <c r="C224" s="10">
        <v>40</v>
      </c>
      <c r="D224" s="11">
        <v>23</v>
      </c>
      <c r="E224" s="11">
        <v>31</v>
      </c>
      <c r="F224" s="81">
        <v>11</v>
      </c>
      <c r="G224" s="81">
        <v>12</v>
      </c>
      <c r="H224" s="82">
        <v>6</v>
      </c>
      <c r="I224" s="82">
        <v>7</v>
      </c>
      <c r="J224" s="82">
        <v>8</v>
      </c>
      <c r="K224" s="82">
        <v>9</v>
      </c>
      <c r="L224" s="83">
        <v>2</v>
      </c>
      <c r="M224" s="83">
        <v>3</v>
      </c>
      <c r="N224" s="83">
        <v>5</v>
      </c>
      <c r="O224" s="83">
        <v>6</v>
      </c>
      <c r="P224" s="26">
        <v>160</v>
      </c>
      <c r="Q224" s="26">
        <v>165</v>
      </c>
      <c r="R224" s="26"/>
      <c r="S224" s="26"/>
      <c r="T224" s="26">
        <v>205</v>
      </c>
      <c r="U224" s="26">
        <v>210</v>
      </c>
      <c r="V224" s="26"/>
      <c r="W224" s="26"/>
      <c r="X224" s="26">
        <v>61</v>
      </c>
      <c r="Y224" s="26">
        <v>2100</v>
      </c>
      <c r="Z224" s="27">
        <v>1949</v>
      </c>
      <c r="AA224" s="33">
        <f>'uID''s'!G379</f>
        <v>2181</v>
      </c>
    </row>
    <row r="226" spans="20:26" ht="14.25" customHeight="1">
      <c r="T226" s="95"/>
      <c r="U226" s="95"/>
      <c r="V226" s="95"/>
      <c r="W226" s="95"/>
      <c r="X226" s="95"/>
      <c r="Y226" s="92"/>
      <c r="Z226" s="9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</dc:creator>
  <cp:keywords/>
  <dc:description/>
  <cp:lastModifiedBy/>
  <dcterms:created xsi:type="dcterms:W3CDTF">2008-08-28T20:19:27Z</dcterms:created>
  <dcterms:modified xsi:type="dcterms:W3CDTF">2022-05-07T02:54:22Z</dcterms:modified>
  <cp:category/>
  <cp:version/>
  <cp:contentType/>
  <cp:contentStatus/>
  <cp:revision>420</cp:revision>
</cp:coreProperties>
</file>